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SWBA\2024\"/>
    </mc:Choice>
  </mc:AlternateContent>
  <xr:revisionPtr revIDLastSave="0" documentId="13_ncr:1_{25E0696F-D646-4988-8C5C-CA180A7866D5}" xr6:coauthVersionLast="47" xr6:coauthVersionMax="47" xr10:uidLastSave="{00000000-0000-0000-0000-000000000000}"/>
  <bookViews>
    <workbookView xWindow="2085" yWindow="1110" windowWidth="25170" windowHeight="13515" xr2:uid="{00000000-000D-0000-FFFF-FFFF00000000}"/>
  </bookViews>
  <sheets>
    <sheet name="Regional Final Form" sheetId="2" r:id="rId1"/>
    <sheet name="DO NOT TOUCH THIS SHEET" sheetId="3" r:id="rId2"/>
  </sheets>
  <definedNames>
    <definedName name="ABFLevy">'DO NOT TOUCH THIS SHEET'!$B$34</definedName>
    <definedName name="GNOTOrganiser">'DO NOT TOUCH THIS SHEET'!#REF!</definedName>
    <definedName name="GoldMP">'DO NOT TOUCH THIS SHEET'!$B$39</definedName>
    <definedName name="NFFee">'DO NOT TOUCH THIS SHEET'!$B$36</definedName>
    <definedName name="NSWBAlevy">'DO NOT TOUCH THIS SHEET'!$B$35</definedName>
    <definedName name="OrganiserEmail">'DO NOT TOUCH THIS SHEET'!#REF!</definedName>
    <definedName name="Regions">'DO NOT TOUCH THIS SHEET'!$A$21:$A$31</definedName>
    <definedName name="RFDFee">'DO NOT TOUCH THIS SHEET'!$B$38</definedName>
    <definedName name="RFFee">'DO NOT TOUCH THIS SHEET'!$B$37</definedName>
    <definedName name="ROHon">'DO NOT TOUCH THIS SHEET'!$B$40</definedName>
    <definedName name="YEAR">'DO NOT TOUCH THIS SHEET'!$B$41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O25" i="2"/>
  <c r="O26" i="2"/>
  <c r="O14" i="2"/>
  <c r="A37" i="2" l="1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K64" i="2"/>
  <c r="A22" i="2" l="1"/>
  <c r="C14" i="2"/>
  <c r="N22" i="2"/>
  <c r="O28" i="2"/>
  <c r="O29" i="2"/>
  <c r="O30" i="2"/>
  <c r="O31" i="2"/>
  <c r="O32" i="2"/>
  <c r="O33" i="2"/>
  <c r="O34" i="2"/>
  <c r="O35" i="2"/>
  <c r="O36" i="2"/>
  <c r="O37" i="2"/>
  <c r="O38" i="2"/>
  <c r="O39" i="2"/>
  <c r="O23" i="2"/>
  <c r="O24" i="2"/>
  <c r="O27" i="2"/>
  <c r="O22" i="2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E22" i="2"/>
  <c r="E23" i="2"/>
  <c r="E24" i="2"/>
  <c r="E25" i="2"/>
  <c r="G22" i="2"/>
  <c r="G21" i="2"/>
  <c r="M1" i="2" l="1"/>
  <c r="A31" i="3"/>
  <c r="A30" i="3"/>
  <c r="A29" i="3"/>
  <c r="A28" i="3"/>
  <c r="A27" i="3"/>
  <c r="A26" i="3"/>
  <c r="A25" i="3"/>
  <c r="A24" i="3"/>
  <c r="A23" i="3"/>
  <c r="B32" i="3"/>
  <c r="A22" i="3"/>
  <c r="K62" i="2" s="1"/>
  <c r="J77" i="2" s="1"/>
  <c r="D78" i="2" s="1"/>
  <c r="E21" i="2"/>
  <c r="H23" i="2"/>
  <c r="H24" i="2"/>
  <c r="E26" i="2"/>
  <c r="H26" i="2" s="1"/>
  <c r="E27" i="2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A40" i="2"/>
  <c r="G40" i="2"/>
  <c r="H40" i="2" s="1"/>
  <c r="D41" i="2"/>
  <c r="K63" i="2" s="1"/>
  <c r="M63" i="2" s="1"/>
  <c r="N63" i="2" s="1"/>
  <c r="F41" i="2"/>
  <c r="N41" i="2"/>
  <c r="N44" i="2" s="1"/>
  <c r="L62" i="2"/>
  <c r="L63" i="2"/>
  <c r="L64" i="2"/>
  <c r="M64" i="2"/>
  <c r="N64" i="2" s="1"/>
  <c r="H25" i="2"/>
  <c r="I71" i="2" l="1"/>
  <c r="M60" i="2"/>
  <c r="N60" i="2" s="1"/>
  <c r="E41" i="2"/>
  <c r="M62" i="2"/>
  <c r="N62" i="2" s="1"/>
  <c r="G41" i="2"/>
  <c r="H22" i="2"/>
  <c r="H41" i="2" s="1"/>
  <c r="N43" i="2" s="1"/>
  <c r="M58" i="2" s="1"/>
  <c r="N45" i="2" l="1"/>
  <c r="N58" i="2"/>
  <c r="M66" i="2"/>
  <c r="I69" i="2" l="1"/>
  <c r="J70" i="2"/>
  <c r="N66" i="2"/>
  <c r="J72" i="2" l="1"/>
</calcChain>
</file>

<file path=xl/sharedStrings.xml><?xml version="1.0" encoding="utf-8"?>
<sst xmlns="http://schemas.openxmlformats.org/spreadsheetml/2006/main" count="232" uniqueCount="194">
  <si>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</si>
  <si>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</si>
  <si>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</si>
  <si>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</si>
  <si>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</si>
  <si>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</si>
  <si>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</si>
  <si>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</si>
  <si>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Team 1</t>
  </si>
  <si>
    <t xml:space="preserve">Player </t>
  </si>
  <si>
    <t>Team 2</t>
  </si>
  <si>
    <t>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</si>
  <si>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</si>
  <si>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</si>
  <si>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</si>
  <si>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</si>
  <si>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</si>
  <si>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</si>
  <si>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</si>
  <si>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</si>
  <si>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</si>
  <si>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</si>
  <si>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</si>
  <si>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Hawks Nest</t>
  </si>
  <si>
    <t>Hunter (Singleton)</t>
  </si>
  <si>
    <t>Lake Macquarie</t>
  </si>
  <si>
    <t>Maitland</t>
  </si>
  <si>
    <t>Muswellbrook</t>
  </si>
  <si>
    <t>Newcastle</t>
  </si>
  <si>
    <t>Tilligerry (Lemon Tree Passage)</t>
  </si>
  <si>
    <t>Toronto</t>
  </si>
  <si>
    <t>REGIONAL ORGANISER DETAILS</t>
  </si>
  <si>
    <t>NAME</t>
  </si>
  <si>
    <t>EMAIL</t>
  </si>
  <si>
    <t>LOCATION</t>
  </si>
  <si>
    <t>INCOME</t>
  </si>
  <si>
    <t>EXPENSES</t>
  </si>
  <si>
    <t>Premises hire</t>
  </si>
  <si>
    <t>Board dealing</t>
  </si>
  <si>
    <t>TOTAL REGIONAL EXPENSES</t>
  </si>
  <si>
    <t>TOTAL REGIONAL FINAL INCOME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</si>
  <si>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</si>
  <si>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</si>
  <si>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</si>
  <si>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</si>
  <si>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</si>
  <si>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</si>
  <si>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</si>
  <si>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</si>
  <si>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</si>
  <si>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</si>
  <si>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</si>
  <si>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</si>
  <si>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</si>
  <si>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</si>
  <si>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</si>
  <si>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</si>
  <si>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</si>
  <si>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</si>
  <si>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</si>
  <si>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</si>
  <si>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</si>
  <si>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</si>
  <si>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</si>
  <si>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</si>
  <si>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</si>
  <si>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</si>
  <si>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</si>
  <si>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</si>
  <si>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</si>
  <si>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</si>
  <si>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</si>
  <si>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</si>
  <si>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</si>
  <si>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</si>
  <si>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</si>
  <si>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</si>
  <si>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</si>
  <si>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</si>
  <si>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</si>
  <si>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</si>
  <si>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</si>
  <si>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Orange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</si>
  <si>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</si>
  <si>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</si>
  <si>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</si>
  <si>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</si>
  <si>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</si>
  <si>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</si>
  <si>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</si>
  <si>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</si>
  <si>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</si>
  <si>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</si>
  <si>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</si>
  <si>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</si>
  <si>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</si>
  <si>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</si>
  <si>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</si>
  <si>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</si>
  <si>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</si>
  <si>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</si>
  <si>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</si>
  <si>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</si>
  <si>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</si>
  <si>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</si>
  <si>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</si>
  <si>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</si>
  <si>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</si>
  <si>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</si>
  <si>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</si>
  <si>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</si>
  <si>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</si>
  <si>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</si>
  <si>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ABF per team levy</t>
  </si>
  <si>
    <t>FINANCIAL CHARGES</t>
  </si>
  <si>
    <t>Regions</t>
  </si>
  <si>
    <t>CENTRAL COAST</t>
  </si>
  <si>
    <t>HUNTER</t>
  </si>
  <si>
    <t>MOUNTAINS</t>
  </si>
  <si>
    <t>SOUTH WEST NSW</t>
  </si>
  <si>
    <t>Printing / Photocopying</t>
  </si>
  <si>
    <t>Charge per team from qualifying heats</t>
  </si>
  <si>
    <t>Other expenses - please list below:</t>
  </si>
  <si>
    <t>NSWBA per team levy</t>
  </si>
  <si>
    <t>Year</t>
  </si>
  <si>
    <t>Gross</t>
  </si>
  <si>
    <t>Regional expenses (assume unable to reclaim GST)</t>
  </si>
  <si>
    <t>Income (all subject to GST)</t>
  </si>
  <si>
    <t>After GST</t>
  </si>
  <si>
    <t>ABF Gold masterpoint charge (incl GST)</t>
  </si>
  <si>
    <t>TOTAL PROFIT/(LOSS) FOR THE EVENT FROM THIS REGION</t>
  </si>
  <si>
    <t>Other adjustments</t>
  </si>
  <si>
    <t>Camden Haven (Laurieton)</t>
  </si>
  <si>
    <t>Oxley (Walcha)</t>
  </si>
  <si>
    <t>Warialda &amp; District</t>
  </si>
  <si>
    <t>Quick Tricks (Merewether)</t>
  </si>
  <si>
    <t>Blue Mountains</t>
  </si>
  <si>
    <t>Illawarra Bridge Association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</si>
  <si>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</si>
  <si>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</si>
  <si>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</si>
  <si>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</si>
  <si>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</si>
  <si>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</si>
  <si>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</si>
  <si>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</si>
  <si>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</si>
  <si>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</si>
  <si>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</si>
  <si>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</si>
  <si>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</si>
  <si>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</si>
  <si>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</si>
  <si>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</si>
  <si>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</si>
  <si>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</si>
  <si>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</si>
  <si>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TABLELANDS-ILLAWARRA</t>
  </si>
  <si>
    <t>Riverview (Wagga Wagga)</t>
  </si>
  <si>
    <t>West Wyalong</t>
  </si>
  <si>
    <t>Wests City Newcastle</t>
  </si>
  <si>
    <t>Tomaree</t>
  </si>
  <si>
    <t>Belmont</t>
  </si>
  <si>
    <t>Email</t>
  </si>
  <si>
    <t>PHONE</t>
  </si>
  <si>
    <t>Teams to National Final</t>
  </si>
  <si>
    <t>CENTRAL INLAND NSW</t>
  </si>
  <si>
    <t># TABLES IN CLUB HEAT  Leave blank if club nom- inates teams</t>
  </si>
  <si>
    <t># TEAMS TO REG FINAL</t>
  </si>
  <si>
    <t xml:space="preserve">To be paid to </t>
  </si>
  <si>
    <t>This file, duly completed (please complete the section below for players and ABF numbers of teams progressing to the National Final)</t>
  </si>
  <si>
    <t xml:space="preserve">Account Name </t>
  </si>
  <si>
    <t xml:space="preserve">BSB </t>
  </si>
  <si>
    <t xml:space="preserve">Acct No </t>
  </si>
  <si>
    <t>Copy of the results of your Regional Final including No. teams, No. boards per round and No. rounds</t>
  </si>
  <si>
    <t>Director (if paid by the hosting club)</t>
  </si>
  <si>
    <t>NET SURPLUS/DEFICIT FOR THE REGION</t>
  </si>
  <si>
    <t>Regional Organiser Honorarium</t>
  </si>
  <si>
    <t>DIRECTOR</t>
  </si>
  <si>
    <t>TOTAL MASTERPOINTS AWARDED</t>
  </si>
  <si>
    <t>Southern Highlands</t>
  </si>
  <si>
    <t>Southlakes</t>
  </si>
  <si>
    <t>Port Macquarie Oxley</t>
  </si>
  <si>
    <t>PP</t>
  </si>
  <si>
    <t>Highlanders</t>
  </si>
  <si>
    <t>Director (if paid by BNSW)</t>
  </si>
  <si>
    <t>If the BNSW (not the hosting club) is to pay the Director's invoice, complete this section. Leave cell N25 blank.</t>
  </si>
  <si>
    <t>FOR BNSW USE ONLY:</t>
  </si>
  <si>
    <t>Further expenses payable by BNSW to ABF (all subject to GST):</t>
  </si>
  <si>
    <t>Please email the following to David Weston &lt;masterpoints@nswba.com.au&gt;</t>
  </si>
  <si>
    <t>Copy of the results of your Regional Final</t>
  </si>
  <si>
    <t>Copies of invoices for expenses (required so BNSW can reclaim GST)</t>
  </si>
  <si>
    <t>Expenses to be reimbursed by the BNSW.  
List below and provide receipts where possible.
DESCRIPTION</t>
  </si>
  <si>
    <t>Please email the following to Ronnie Ng &lt;countrygnot@nswba.com.au&gt;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</si>
</sst>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37" applyNumberFormat="0" applyAlignment="0" applyProtection="0"/>
  </cellStyleXfs>
  <cellXfs count="180">
    <xf numFmtId="0" fontId="0" fillId="0" borderId="0" xfId="0"/>
    <xf numFmtId="0" fontId="6" fillId="0" borderId="0" xfId="0" applyFont="1" applyAlignment="1">
      <alignment vertical="center"/>
    </xf>
    <xf numFmtId="0" fontId="3" fillId="2" borderId="1" xfId="1" applyBorder="1" applyAlignment="1" applyProtection="1">
      <alignment horizontal="right"/>
      <protection locked="0"/>
    </xf>
    <xf numFmtId="0" fontId="3" fillId="2" borderId="2" xfId="1" applyBorder="1" applyAlignment="1" applyProtection="1">
      <alignment horizontal="right"/>
      <protection locked="0"/>
    </xf>
    <xf numFmtId="0" fontId="3" fillId="2" borderId="3" xfId="1" applyBorder="1" applyAlignment="1" applyProtection="1">
      <alignment horizontal="right"/>
      <protection locked="0"/>
    </xf>
    <xf numFmtId="0" fontId="3" fillId="2" borderId="4" xfId="1" applyBorder="1" applyAlignment="1" applyProtection="1">
      <alignment horizontal="right"/>
      <protection locked="0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0" fillId="0" borderId="8" xfId="0" applyBorder="1"/>
    <xf numFmtId="0" fontId="5" fillId="0" borderId="8" xfId="0" applyFont="1" applyBorder="1" applyAlignment="1">
      <alignment horizontal="right"/>
    </xf>
    <xf numFmtId="0" fontId="0" fillId="0" borderId="9" xfId="0" applyBorder="1"/>
    <xf numFmtId="0" fontId="12" fillId="0" borderId="5" xfId="0" applyFont="1" applyBorder="1" applyAlignment="1">
      <alignment horizontal="left" vertical="center"/>
    </xf>
    <xf numFmtId="0" fontId="12" fillId="0" borderId="5" xfId="0" applyFont="1" applyBorder="1"/>
    <xf numFmtId="0" fontId="13" fillId="0" borderId="0" xfId="0" applyFont="1"/>
    <xf numFmtId="0" fontId="0" fillId="0" borderId="6" xfId="0" applyBorder="1"/>
    <xf numFmtId="0" fontId="13" fillId="0" borderId="6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0" fontId="0" fillId="0" borderId="5" xfId="0" applyBorder="1"/>
    <xf numFmtId="0" fontId="12" fillId="0" borderId="0" xfId="0" applyFont="1" applyAlignment="1">
      <alignment horizontal="right"/>
    </xf>
    <xf numFmtId="0" fontId="5" fillId="0" borderId="5" xfId="0" applyFont="1" applyBorder="1"/>
    <xf numFmtId="0" fontId="13" fillId="0" borderId="10" xfId="0" applyFont="1" applyBorder="1"/>
    <xf numFmtId="0" fontId="13" fillId="0" borderId="11" xfId="0" applyFont="1" applyBorder="1"/>
    <xf numFmtId="0" fontId="5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3" xfId="0" applyFont="1" applyBorder="1"/>
    <xf numFmtId="0" fontId="0" fillId="0" borderId="14" xfId="0" applyBorder="1"/>
    <xf numFmtId="0" fontId="0" fillId="0" borderId="16" xfId="0" applyBorder="1"/>
    <xf numFmtId="0" fontId="5" fillId="0" borderId="16" xfId="0" applyFont="1" applyBorder="1" applyAlignment="1">
      <alignment wrapText="1"/>
    </xf>
    <xf numFmtId="0" fontId="5" fillId="0" borderId="17" xfId="0" quotePrefix="1" applyFont="1" applyBorder="1" applyAlignment="1">
      <alignment wrapText="1"/>
    </xf>
    <xf numFmtId="0" fontId="0" fillId="0" borderId="18" xfId="0" applyBorder="1" applyAlignment="1">
      <alignment horizontal="right"/>
    </xf>
    <xf numFmtId="0" fontId="6" fillId="0" borderId="0" xfId="0" applyFont="1"/>
    <xf numFmtId="0" fontId="12" fillId="0" borderId="0" xfId="0" applyFont="1" applyAlignment="1">
      <alignment horizontal="right" vertical="center"/>
    </xf>
    <xf numFmtId="0" fontId="5" fillId="3" borderId="19" xfId="2" applyFont="1" applyBorder="1" applyProtection="1"/>
    <xf numFmtId="0" fontId="5" fillId="3" borderId="2" xfId="2" applyFont="1" applyBorder="1" applyProtection="1"/>
    <xf numFmtId="0" fontId="14" fillId="0" borderId="0" xfId="0" applyFont="1"/>
    <xf numFmtId="0" fontId="0" fillId="0" borderId="0" xfId="0" quotePrefix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20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right"/>
      <protection locked="0"/>
    </xf>
    <xf numFmtId="0" fontId="5" fillId="0" borderId="22" xfId="0" applyFont="1" applyBorder="1"/>
    <xf numFmtId="0" fontId="0" fillId="0" borderId="23" xfId="0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4" borderId="5" xfId="0" applyFont="1" applyFill="1" applyBorder="1"/>
    <xf numFmtId="0" fontId="0" fillId="4" borderId="0" xfId="0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3" fillId="4" borderId="2" xfId="1" applyFill="1" applyBorder="1" applyAlignment="1" applyProtection="1">
      <alignment horizontal="right"/>
    </xf>
    <xf numFmtId="0" fontId="5" fillId="4" borderId="0" xfId="0" quotePrefix="1" applyFont="1" applyFill="1"/>
    <xf numFmtId="0" fontId="0" fillId="4" borderId="5" xfId="0" applyFill="1" applyBorder="1"/>
    <xf numFmtId="0" fontId="0" fillId="4" borderId="10" xfId="0" applyFill="1" applyBorder="1"/>
    <xf numFmtId="0" fontId="5" fillId="4" borderId="11" xfId="0" applyFont="1" applyFill="1" applyBorder="1"/>
    <xf numFmtId="0" fontId="0" fillId="4" borderId="11" xfId="0" applyFill="1" applyBorder="1"/>
    <xf numFmtId="0" fontId="5" fillId="4" borderId="7" xfId="0" applyFont="1" applyFill="1" applyBorder="1"/>
    <xf numFmtId="0" fontId="0" fillId="4" borderId="8" xfId="0" applyFill="1" applyBorder="1" applyAlignment="1">
      <alignment horizontal="left"/>
    </xf>
    <xf numFmtId="0" fontId="5" fillId="4" borderId="8" xfId="0" applyFont="1" applyFill="1" applyBorder="1"/>
    <xf numFmtId="0" fontId="0" fillId="4" borderId="8" xfId="0" applyFill="1" applyBorder="1"/>
    <xf numFmtId="0" fontId="5" fillId="4" borderId="6" xfId="0" applyFont="1" applyFill="1" applyBorder="1"/>
    <xf numFmtId="0" fontId="0" fillId="4" borderId="12" xfId="0" applyFill="1" applyBorder="1"/>
    <xf numFmtId="2" fontId="0" fillId="4" borderId="27" xfId="0" applyNumberFormat="1" applyFill="1" applyBorder="1"/>
    <xf numFmtId="2" fontId="5" fillId="0" borderId="2" xfId="0" applyNumberFormat="1" applyFont="1" applyBorder="1"/>
    <xf numFmtId="2" fontId="5" fillId="0" borderId="28" xfId="0" applyNumberFormat="1" applyFont="1" applyBorder="1"/>
    <xf numFmtId="2" fontId="5" fillId="0" borderId="22" xfId="0" applyNumberFormat="1" applyFont="1" applyBorder="1"/>
    <xf numFmtId="2" fontId="3" fillId="2" borderId="2" xfId="1" applyNumberForma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29" xfId="0" quotePrefix="1" applyFont="1" applyBorder="1" applyAlignment="1">
      <alignment horizontal="left" wrapText="1"/>
    </xf>
    <xf numFmtId="0" fontId="3" fillId="2" borderId="30" xfId="1" applyBorder="1" applyAlignment="1" applyProtection="1">
      <alignment horizontal="left"/>
      <protection locked="0"/>
    </xf>
    <xf numFmtId="2" fontId="0" fillId="4" borderId="2" xfId="0" applyNumberFormat="1" applyFill="1" applyBorder="1"/>
    <xf numFmtId="2" fontId="3" fillId="2" borderId="27" xfId="1" applyNumberFormat="1" applyBorder="1" applyAlignment="1" applyProtection="1">
      <alignment horizontal="right"/>
      <protection locked="0"/>
    </xf>
    <xf numFmtId="2" fontId="5" fillId="4" borderId="2" xfId="0" applyNumberFormat="1" applyFont="1" applyFill="1" applyBorder="1"/>
    <xf numFmtId="0" fontId="0" fillId="4" borderId="6" xfId="0" applyFill="1" applyBorder="1"/>
    <xf numFmtId="0" fontId="12" fillId="0" borderId="0" xfId="0" applyFont="1"/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2" borderId="28" xfId="1" applyBorder="1" applyAlignment="1" applyProtection="1">
      <alignment horizontal="right"/>
      <protection locked="0"/>
    </xf>
    <xf numFmtId="0" fontId="0" fillId="0" borderId="31" xfId="0" applyBorder="1" applyAlignment="1">
      <alignment horizontal="right"/>
    </xf>
    <xf numFmtId="0" fontId="0" fillId="0" borderId="32" xfId="0" applyBorder="1"/>
    <xf numFmtId="0" fontId="0" fillId="0" borderId="17" xfId="0" applyBorder="1"/>
    <xf numFmtId="0" fontId="0" fillId="0" borderId="33" xfId="0" applyBorder="1"/>
    <xf numFmtId="2" fontId="5" fillId="5" borderId="28" xfId="0" applyNumberFormat="1" applyFont="1" applyFill="1" applyBorder="1"/>
    <xf numFmtId="2" fontId="0" fillId="5" borderId="21" xfId="0" applyNumberFormat="1" applyFill="1" applyBorder="1"/>
    <xf numFmtId="0" fontId="15" fillId="4" borderId="5" xfId="0" applyFont="1" applyFill="1" applyBorder="1"/>
    <xf numFmtId="2" fontId="0" fillId="4" borderId="0" xfId="0" applyNumberFormat="1" applyFill="1"/>
    <xf numFmtId="0" fontId="16" fillId="0" borderId="0" xfId="0" applyFont="1"/>
    <xf numFmtId="0" fontId="5" fillId="3" borderId="34" xfId="2" applyFont="1" applyBorder="1" applyProtection="1"/>
    <xf numFmtId="0" fontId="17" fillId="4" borderId="2" xfId="0" applyFont="1" applyFill="1" applyBorder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0" xfId="0" applyNumberFormat="1" applyFont="1"/>
    <xf numFmtId="0" fontId="0" fillId="2" borderId="2" xfId="1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2" borderId="39" xfId="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2" fontId="0" fillId="0" borderId="24" xfId="0" applyNumberFormat="1" applyBorder="1" applyAlignment="1">
      <alignment horizontal="right"/>
    </xf>
    <xf numFmtId="2" fontId="3" fillId="2" borderId="25" xfId="1" applyNumberFormat="1" applyBorder="1" applyAlignment="1" applyProtection="1">
      <alignment horizontal="right"/>
      <protection locked="0"/>
    </xf>
    <xf numFmtId="2" fontId="3" fillId="2" borderId="26" xfId="1" applyNumberFormat="1" applyBorder="1" applyAlignment="1" applyProtection="1">
      <alignment horizontal="right"/>
      <protection locked="0"/>
    </xf>
    <xf numFmtId="0" fontId="5" fillId="0" borderId="38" xfId="0" applyFont="1" applyBorder="1" applyAlignment="1">
      <alignment vertical="center"/>
    </xf>
    <xf numFmtId="0" fontId="3" fillId="2" borderId="35" xfId="1" applyBorder="1" applyAlignment="1" applyProtection="1">
      <alignment horizontal="right"/>
      <protection locked="0"/>
    </xf>
    <xf numFmtId="0" fontId="3" fillId="2" borderId="1" xfId="1" applyBorder="1" applyAlignment="1" applyProtection="1">
      <alignment horizontal="right"/>
      <protection locked="0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36" xfId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36" xfId="1" applyBorder="1" applyAlignment="1" applyProtection="1">
      <alignment horizontal="left"/>
      <protection locked="0"/>
    </xf>
    <xf numFmtId="0" fontId="5" fillId="3" borderId="35" xfId="2" applyFont="1" applyBorder="1" applyAlignment="1" applyProtection="1">
      <alignment horizontal="center"/>
    </xf>
    <xf numFmtId="0" fontId="5" fillId="3" borderId="36" xfId="2" applyFont="1" applyBorder="1" applyAlignment="1" applyProtection="1">
      <alignment horizontal="center"/>
    </xf>
    <xf numFmtId="0" fontId="5" fillId="3" borderId="1" xfId="2" applyFont="1" applyBorder="1" applyAlignment="1" applyProtection="1">
      <alignment horizontal="center"/>
    </xf>
    <xf numFmtId="0" fontId="0" fillId="2" borderId="35" xfId="1" applyFont="1" applyBorder="1" applyAlignment="1" applyProtection="1">
      <alignment horizontal="center" vertical="center"/>
      <protection locked="0"/>
    </xf>
    <xf numFmtId="0" fontId="3" fillId="2" borderId="36" xfId="1" applyBorder="1" applyAlignment="1" applyProtection="1">
      <alignment horizontal="center" vertical="center"/>
      <protection locked="0"/>
    </xf>
    <xf numFmtId="0" fontId="3" fillId="2" borderId="38" xfId="1" applyBorder="1" applyAlignment="1" applyProtection="1">
      <alignment horizontal="center" vertical="center"/>
      <protection locked="0"/>
    </xf>
    <xf numFmtId="49" fontId="0" fillId="2" borderId="40" xfId="1" applyNumberFormat="1" applyFont="1" applyBorder="1" applyAlignment="1" applyProtection="1">
      <alignment horizontal="left" vertical="center"/>
      <protection locked="0"/>
    </xf>
    <xf numFmtId="49" fontId="3" fillId="2" borderId="41" xfId="1" applyNumberFormat="1" applyBorder="1" applyAlignment="1" applyProtection="1">
      <alignment horizontal="left" vertical="center"/>
      <protection locked="0"/>
    </xf>
    <xf numFmtId="49" fontId="3" fillId="2" borderId="42" xfId="1" applyNumberFormat="1" applyBorder="1" applyAlignment="1" applyProtection="1">
      <alignment horizontal="left" vertical="center"/>
      <protection locked="0"/>
    </xf>
    <xf numFmtId="0" fontId="3" fillId="2" borderId="35" xfId="1" applyBorder="1" applyAlignment="1" applyProtection="1">
      <alignment horizontal="center"/>
      <protection locked="0"/>
    </xf>
    <xf numFmtId="0" fontId="3" fillId="2" borderId="36" xfId="1" applyBorder="1" applyAlignment="1" applyProtection="1">
      <alignment horizontal="center"/>
      <protection locked="0"/>
    </xf>
    <xf numFmtId="0" fontId="3" fillId="2" borderId="1" xfId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2" borderId="2" xfId="1" applyBorder="1" applyAlignment="1" applyProtection="1">
      <alignment horizontal="right" vertical="center"/>
      <protection locked="0"/>
    </xf>
    <xf numFmtId="0" fontId="3" fillId="2" borderId="20" xfId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left"/>
    </xf>
    <xf numFmtId="0" fontId="0" fillId="2" borderId="35" xfId="1" applyFont="1" applyBorder="1" applyAlignment="1" applyProtection="1">
      <alignment horizontal="right" vertical="center"/>
      <protection locked="0"/>
    </xf>
    <xf numFmtId="0" fontId="3" fillId="2" borderId="36" xfId="1" applyBorder="1" applyAlignment="1" applyProtection="1">
      <alignment horizontal="right" vertical="center"/>
      <protection locked="0"/>
    </xf>
    <xf numFmtId="0" fontId="3" fillId="2" borderId="1" xfId="1" applyBorder="1" applyAlignment="1" applyProtection="1">
      <alignment horizontal="right" vertical="center"/>
      <protection locked="0"/>
    </xf>
    <xf numFmtId="0" fontId="3" fillId="2" borderId="34" xfId="1" applyBorder="1" applyAlignment="1" applyProtection="1">
      <alignment horizontal="left"/>
      <protection locked="0"/>
    </xf>
    <xf numFmtId="0" fontId="3" fillId="2" borderId="1" xfId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1" fillId="6" borderId="35" xfId="1" applyFont="1" applyFill="1" applyBorder="1" applyAlignment="1" applyProtection="1">
      <alignment horizontal="center" vertical="center"/>
      <protection locked="0"/>
    </xf>
    <xf numFmtId="0" fontId="11" fillId="6" borderId="36" xfId="1" applyFont="1" applyFill="1" applyBorder="1" applyAlignment="1" applyProtection="1">
      <alignment horizontal="center" vertical="center"/>
      <protection locked="0"/>
    </xf>
    <xf numFmtId="0" fontId="11" fillId="6" borderId="1" xfId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0" fillId="2" borderId="35" xfId="1" applyNumberFormat="1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</cellXfs>
  <cellStyles count="3">
    <cellStyle name="40% - Accent6" xfId="1" builtinId="51"/>
    <cellStyle name="Calculation" xfId="2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"/>
  <sheetViews>
    <sheetView showZeros="0" tabSelected="1" zoomScaleNormal="100" workbookViewId="0">
      <selection activeCell="J4" sqref="J4:N4"/>
    </sheetView>
  </sheetViews>
  <sheetFormatPr defaultRowHeight="15" x14ac:dyDescent="0.25"/>
  <cols>
    <col min="1" max="3" width="9.42578125" customWidth="1"/>
    <col min="4" max="4" width="12.28515625" customWidth="1"/>
    <col min="5" max="6" width="9.42578125" customWidth="1"/>
    <col min="7" max="7" width="12.42578125" customWidth="1"/>
    <col min="8" max="8" width="9.42578125" customWidth="1"/>
    <col min="9" max="9" width="11" customWidth="1"/>
    <col min="10" max="11" width="9.42578125" customWidth="1"/>
    <col min="12" max="12" width="9.85546875" customWidth="1"/>
    <col min="13" max="13" width="9.42578125" customWidth="1"/>
    <col min="14" max="14" width="9.85546875" customWidth="1"/>
    <col min="15" max="20" width="9.7109375" customWidth="1"/>
  </cols>
  <sheetData>
    <row r="1" spans="1:20" s="11" customFormat="1" ht="23.25" x14ac:dyDescent="0.35">
      <c r="A1" s="10" t="s">
        <v>18</v>
      </c>
      <c r="J1" s="10" t="s">
        <v>11</v>
      </c>
      <c r="L1" s="10"/>
      <c r="M1" s="10">
        <f>YEAR</f>
        <v>2024</v>
      </c>
    </row>
    <row r="2" spans="1:20" s="11" customFormat="1" ht="17.25" customHeight="1" x14ac:dyDescent="0.35">
      <c r="A2" s="12" t="s">
        <v>111</v>
      </c>
      <c r="G2" s="10"/>
      <c r="I2" s="10"/>
      <c r="J2" s="10"/>
      <c r="L2" s="10"/>
    </row>
    <row r="3" spans="1:20" ht="17.25" customHeight="1" x14ac:dyDescent="0.3">
      <c r="A3" s="100" t="s">
        <v>148</v>
      </c>
    </row>
    <row r="4" spans="1:20" ht="23.25" x14ac:dyDescent="0.35">
      <c r="A4" s="12" t="s">
        <v>112</v>
      </c>
      <c r="J4" s="161"/>
      <c r="K4" s="162"/>
      <c r="L4" s="162"/>
      <c r="M4" s="162"/>
      <c r="N4" s="163"/>
    </row>
    <row r="5" spans="1:20" ht="15.75" thickBot="1" x14ac:dyDescent="0.3">
      <c r="A5" s="6"/>
    </row>
    <row r="6" spans="1:20" ht="19.5" thickBot="1" x14ac:dyDescent="0.35">
      <c r="A6" s="164" t="s">
        <v>31</v>
      </c>
      <c r="B6" s="165"/>
      <c r="C6" s="165"/>
      <c r="D6" s="165"/>
      <c r="E6" s="165"/>
      <c r="F6" s="165"/>
      <c r="G6" s="165"/>
      <c r="H6" s="166"/>
      <c r="I6" s="143" t="s">
        <v>12</v>
      </c>
      <c r="J6" s="144"/>
      <c r="K6" s="144"/>
      <c r="L6" s="144"/>
      <c r="M6" s="144"/>
      <c r="N6" s="145"/>
    </row>
    <row r="7" spans="1:20" ht="18.75" x14ac:dyDescent="0.3">
      <c r="A7" s="13"/>
      <c r="B7" s="14"/>
      <c r="C7" s="14"/>
      <c r="D7" s="14"/>
      <c r="E7" s="14"/>
      <c r="F7" s="14"/>
      <c r="G7" s="14"/>
      <c r="H7" s="15"/>
      <c r="I7" s="16"/>
      <c r="J7" s="17"/>
      <c r="K7" s="18"/>
      <c r="L7" s="19"/>
      <c r="M7" s="18"/>
      <c r="N7" s="20"/>
    </row>
    <row r="8" spans="1:20" s="23" customFormat="1" ht="18" customHeight="1" x14ac:dyDescent="0.3">
      <c r="A8" s="21" t="s">
        <v>32</v>
      </c>
      <c r="B8" s="146"/>
      <c r="C8" s="146"/>
      <c r="D8" s="146"/>
      <c r="E8" s="146"/>
      <c r="F8" s="146"/>
      <c r="G8" s="146"/>
      <c r="H8" s="15"/>
      <c r="I8" s="22" t="s">
        <v>34</v>
      </c>
      <c r="K8" s="149"/>
      <c r="L8" s="150"/>
      <c r="M8" s="151"/>
      <c r="N8" s="24"/>
    </row>
    <row r="9" spans="1:20" ht="18" customHeight="1" x14ac:dyDescent="0.25">
      <c r="A9" s="22"/>
      <c r="B9" s="50"/>
      <c r="C9" s="50"/>
      <c r="D9" s="50"/>
      <c r="E9" s="49"/>
      <c r="F9" s="49"/>
      <c r="G9" s="49"/>
      <c r="H9" s="25"/>
      <c r="I9" s="22" t="s">
        <v>178</v>
      </c>
      <c r="K9" s="149"/>
      <c r="L9" s="150"/>
      <c r="M9" s="151"/>
      <c r="N9" s="25"/>
    </row>
    <row r="10" spans="1:20" s="23" customFormat="1" ht="18" customHeight="1" x14ac:dyDescent="0.25">
      <c r="A10" s="26" t="s">
        <v>33</v>
      </c>
      <c r="B10" s="146"/>
      <c r="C10" s="146"/>
      <c r="D10" s="146"/>
      <c r="E10" s="146"/>
      <c r="F10" s="146"/>
      <c r="G10" s="146"/>
      <c r="H10" s="25"/>
      <c r="I10" s="26" t="s">
        <v>20</v>
      </c>
      <c r="J10"/>
      <c r="K10"/>
      <c r="L10" s="167"/>
      <c r="M10" s="151"/>
      <c r="N10" s="25"/>
    </row>
    <row r="11" spans="1:20" s="23" customFormat="1" ht="18" customHeight="1" thickBot="1" x14ac:dyDescent="0.3">
      <c r="A11" s="27"/>
      <c r="B11" s="49"/>
      <c r="C11" s="49"/>
      <c r="D11" s="49"/>
      <c r="E11" s="49"/>
      <c r="F11" s="49"/>
      <c r="G11" s="49"/>
      <c r="H11" s="25"/>
      <c r="I11" s="26" t="s">
        <v>19</v>
      </c>
      <c r="J11"/>
      <c r="K11"/>
      <c r="L11" s="29"/>
      <c r="M11" s="106"/>
      <c r="N11" s="25"/>
    </row>
    <row r="12" spans="1:20" s="23" customFormat="1" ht="18" customHeight="1" x14ac:dyDescent="0.25">
      <c r="A12" s="22" t="s">
        <v>164</v>
      </c>
      <c r="B12" s="146"/>
      <c r="C12" s="146"/>
      <c r="D12" s="146"/>
      <c r="E12" s="146"/>
      <c r="F12" s="146"/>
      <c r="G12" s="146"/>
      <c r="H12" s="25"/>
      <c r="I12" s="26" t="s">
        <v>179</v>
      </c>
      <c r="J12"/>
      <c r="K12"/>
      <c r="L12" s="49"/>
      <c r="M12" s="3"/>
      <c r="N12" s="25"/>
      <c r="O12" s="172" t="s">
        <v>186</v>
      </c>
      <c r="P12" s="173"/>
      <c r="Q12" s="173"/>
      <c r="R12" s="173"/>
      <c r="S12" s="173"/>
      <c r="T12" s="174"/>
    </row>
    <row r="13" spans="1:20" s="23" customFormat="1" ht="18" customHeight="1" thickBot="1" x14ac:dyDescent="0.3">
      <c r="A13" s="22"/>
      <c r="H13" s="25"/>
      <c r="N13" s="25"/>
      <c r="O13" s="175"/>
      <c r="P13" s="176"/>
      <c r="Q13" s="176"/>
      <c r="R13" s="176"/>
      <c r="S13" s="176"/>
      <c r="T13" s="177"/>
    </row>
    <row r="14" spans="1:20" s="23" customFormat="1" ht="18" customHeight="1" x14ac:dyDescent="0.25">
      <c r="A14" s="22"/>
      <c r="B14" s="25"/>
      <c r="C14" s="107" t="str">
        <f>"Regional Organiser's honorarium of $" &amp; ROHon</f>
        <v>Regional Organiser's honorarium of $300</v>
      </c>
      <c r="D14" s="108"/>
      <c r="E14" s="108"/>
      <c r="F14" s="108"/>
      <c r="G14" s="108"/>
      <c r="H14" s="109"/>
      <c r="I14" s="107" t="str">
        <f xml:space="preserve"> "Hosting club's reimbursement of $" &amp; SUM(N24:N40)</f>
        <v>Hosting club's reimbursement of $0</v>
      </c>
      <c r="J14" s="108"/>
      <c r="K14" s="108"/>
      <c r="L14" s="108"/>
      <c r="M14" s="108"/>
      <c r="N14" s="109"/>
      <c r="O14" s="178" t="str">
        <f xml:space="preserve"> "Director's reimbursement of $" &amp; SUM(N23)</f>
        <v>Director's reimbursement of $0</v>
      </c>
      <c r="P14" s="179"/>
      <c r="Q14" s="179"/>
      <c r="R14" s="179"/>
      <c r="S14" s="179"/>
      <c r="T14" s="118"/>
    </row>
    <row r="15" spans="1:20" s="23" customFormat="1" ht="18" customHeight="1" x14ac:dyDescent="0.25">
      <c r="A15" s="22"/>
      <c r="B15" s="25"/>
      <c r="C15" s="121" t="s">
        <v>169</v>
      </c>
      <c r="D15" s="122"/>
      <c r="E15" s="131"/>
      <c r="F15" s="132"/>
      <c r="G15" s="132"/>
      <c r="H15" s="133"/>
      <c r="I15" s="121" t="s">
        <v>169</v>
      </c>
      <c r="J15" s="122"/>
      <c r="K15" s="131"/>
      <c r="L15" s="132"/>
      <c r="M15" s="132"/>
      <c r="N15" s="133"/>
      <c r="O15" s="170" t="s">
        <v>169</v>
      </c>
      <c r="P15" s="171"/>
      <c r="Q15" s="131"/>
      <c r="R15" s="132"/>
      <c r="S15" s="132"/>
      <c r="T15" s="133"/>
    </row>
    <row r="16" spans="1:20" s="23" customFormat="1" ht="18" customHeight="1" x14ac:dyDescent="0.25">
      <c r="A16" s="22"/>
      <c r="B16" s="25"/>
      <c r="C16" s="122" t="s">
        <v>171</v>
      </c>
      <c r="D16" s="122"/>
      <c r="E16" s="131"/>
      <c r="F16" s="132"/>
      <c r="G16" s="132"/>
      <c r="H16" s="133"/>
      <c r="I16" s="121" t="s">
        <v>171</v>
      </c>
      <c r="J16" s="122"/>
      <c r="K16" s="131"/>
      <c r="L16" s="132"/>
      <c r="M16" s="132"/>
      <c r="N16" s="133"/>
      <c r="O16" s="170" t="s">
        <v>171</v>
      </c>
      <c r="P16" s="171"/>
      <c r="Q16" s="131"/>
      <c r="R16" s="132"/>
      <c r="S16" s="132"/>
      <c r="T16" s="133"/>
    </row>
    <row r="17" spans="1:20" ht="18" customHeight="1" thickBot="1" x14ac:dyDescent="0.3">
      <c r="A17" s="31"/>
      <c r="B17" s="32"/>
      <c r="C17" s="110" t="s">
        <v>172</v>
      </c>
      <c r="D17" s="111"/>
      <c r="E17" s="112" t="s">
        <v>173</v>
      </c>
      <c r="F17" s="134"/>
      <c r="G17" s="135"/>
      <c r="H17" s="136"/>
      <c r="I17" s="110" t="s">
        <v>172</v>
      </c>
      <c r="J17" s="111"/>
      <c r="K17" s="112" t="s">
        <v>173</v>
      </c>
      <c r="L17" s="134"/>
      <c r="M17" s="135"/>
      <c r="N17" s="136"/>
      <c r="O17" s="113" t="s">
        <v>172</v>
      </c>
      <c r="P17" s="111"/>
      <c r="Q17" s="114" t="s">
        <v>173</v>
      </c>
      <c r="R17" s="134"/>
      <c r="S17" s="135"/>
      <c r="T17" s="136"/>
    </row>
    <row r="18" spans="1:20" ht="18" customHeight="1" thickBot="1" x14ac:dyDescent="0.3">
      <c r="A18" s="6"/>
      <c r="F18" s="33"/>
    </row>
    <row r="19" spans="1:20" ht="18" customHeight="1" thickBot="1" x14ac:dyDescent="0.35">
      <c r="A19" s="168" t="s">
        <v>15</v>
      </c>
      <c r="B19" s="169"/>
      <c r="C19" s="169"/>
      <c r="D19" s="169"/>
      <c r="E19" s="169"/>
      <c r="F19" s="169"/>
      <c r="G19" s="169"/>
      <c r="H19" s="169"/>
      <c r="I19" s="165"/>
      <c r="J19" s="165"/>
      <c r="K19" s="165"/>
      <c r="L19" s="165"/>
      <c r="M19" s="165"/>
      <c r="N19" s="166"/>
    </row>
    <row r="20" spans="1:20" ht="18" customHeight="1" thickBot="1" x14ac:dyDescent="0.35">
      <c r="A20" s="164" t="s">
        <v>35</v>
      </c>
      <c r="B20" s="165"/>
      <c r="C20" s="165"/>
      <c r="D20" s="165"/>
      <c r="E20" s="165"/>
      <c r="F20" s="165"/>
      <c r="G20" s="165"/>
      <c r="H20" s="166"/>
      <c r="I20" s="34"/>
      <c r="J20" s="35"/>
      <c r="K20" s="35" t="s">
        <v>36</v>
      </c>
      <c r="L20" s="35"/>
      <c r="M20" s="35"/>
      <c r="N20" s="36"/>
    </row>
    <row r="21" spans="1:20" ht="75.75" customHeight="1" thickBot="1" x14ac:dyDescent="0.3">
      <c r="A21" s="37" t="s">
        <v>16</v>
      </c>
      <c r="B21" s="38"/>
      <c r="C21" s="39"/>
      <c r="D21" s="40" t="s">
        <v>167</v>
      </c>
      <c r="E21" s="41" t="str">
        <f>CONCATENATE("LEVY @ $",NSWBAlevy, " PER TABLE")</f>
        <v>LEVY @ $14 PER TABLE</v>
      </c>
      <c r="F21" s="81" t="s">
        <v>168</v>
      </c>
      <c r="G21" s="82" t="str">
        <f>CONCATENATE("REG FINAL ENTRY FEE $",RFFee," via CQE $",RFDFee," dir nom")</f>
        <v>REG FINAL ENTRY FEE $180 via CQE $220 dir nom</v>
      </c>
      <c r="H21" s="54" t="s">
        <v>17</v>
      </c>
      <c r="I21" s="154" t="s">
        <v>192</v>
      </c>
      <c r="J21" s="148"/>
      <c r="K21" s="148"/>
      <c r="L21" s="148"/>
      <c r="M21" s="148"/>
      <c r="N21" s="54" t="s">
        <v>17</v>
      </c>
      <c r="P21" s="50"/>
    </row>
    <row r="22" spans="1:20" x14ac:dyDescent="0.25">
      <c r="A22" s="140" t="str">
        <f>IF($J$4="","",HLOOKUP($J$4,'DO NOT TOUCH THIS SHEET'!$A$1:$M$17,2))</f>
        <v/>
      </c>
      <c r="B22" s="141"/>
      <c r="C22" s="142"/>
      <c r="D22" s="5"/>
      <c r="E22" s="42">
        <f t="shared" ref="E22:E39" si="0">D22*NSWBAlevy</f>
        <v>0</v>
      </c>
      <c r="F22" s="4"/>
      <c r="G22" s="55">
        <f t="shared" ref="G22:G39" si="1">IF(D22&gt;0,F22*RFFee,F22*RFDFee)</f>
        <v>0</v>
      </c>
      <c r="H22" s="56">
        <f>G22+E22</f>
        <v>0</v>
      </c>
      <c r="I22" s="155" t="s">
        <v>41</v>
      </c>
      <c r="J22" s="156"/>
      <c r="K22" s="156"/>
      <c r="L22" s="156"/>
      <c r="M22" s="157"/>
      <c r="N22" s="115">
        <f>ROHon</f>
        <v>300</v>
      </c>
      <c r="O22" s="43" t="str">
        <f>IF(AND(D22=0,F22&gt;3),"MAX 3 TEAMS CAN BE NOMINATED BY A CLUB","")</f>
        <v/>
      </c>
    </row>
    <row r="23" spans="1:20" x14ac:dyDescent="0.25">
      <c r="A23" s="140" t="str">
        <f>IF($J$4="","",HLOOKUP($J$4,'DO NOT TOUCH THIS SHEET'!$A$1:$M$17,3))</f>
        <v/>
      </c>
      <c r="B23" s="141"/>
      <c r="C23" s="142"/>
      <c r="D23" s="3"/>
      <c r="E23" s="42">
        <f t="shared" si="0"/>
        <v>0</v>
      </c>
      <c r="F23" s="2"/>
      <c r="G23" s="55">
        <f t="shared" si="1"/>
        <v>0</v>
      </c>
      <c r="H23" s="57">
        <f t="shared" ref="H23:H40" si="2">G23+E23</f>
        <v>0</v>
      </c>
      <c r="I23" s="124" t="s">
        <v>185</v>
      </c>
      <c r="J23" s="125"/>
      <c r="K23" s="125"/>
      <c r="L23" s="125"/>
      <c r="M23" s="126"/>
      <c r="N23" s="116"/>
      <c r="O23" s="43" t="str">
        <f t="shared" ref="O23:O39" si="3">IF(AND(D23=0,F23&gt;3),"MAX 3 TEAMS CAN BE NOMINATED BY A CLUB","")</f>
        <v/>
      </c>
    </row>
    <row r="24" spans="1:20" x14ac:dyDescent="0.25">
      <c r="A24" s="140" t="str">
        <f>IF($J$4="","",HLOOKUP($J$4,'DO NOT TOUCH THIS SHEET'!$A$1:$M$17,4))</f>
        <v/>
      </c>
      <c r="B24" s="141"/>
      <c r="C24" s="142"/>
      <c r="D24" s="3"/>
      <c r="E24" s="42">
        <f t="shared" si="0"/>
        <v>0</v>
      </c>
      <c r="F24" s="2"/>
      <c r="G24" s="55">
        <f t="shared" si="1"/>
        <v>0</v>
      </c>
      <c r="H24" s="57">
        <f t="shared" si="2"/>
        <v>0</v>
      </c>
      <c r="I24" s="124" t="s">
        <v>175</v>
      </c>
      <c r="J24" s="125"/>
      <c r="K24" s="125"/>
      <c r="L24" s="125"/>
      <c r="M24" s="126"/>
      <c r="N24" s="116"/>
      <c r="O24" s="43" t="str">
        <f t="shared" si="3"/>
        <v/>
      </c>
    </row>
    <row r="25" spans="1:20" x14ac:dyDescent="0.25">
      <c r="A25" s="140" t="str">
        <f>IF($J$4="","",HLOOKUP($J$4,'DO NOT TOUCH THIS SHEET'!$A$1:$M$17,5))</f>
        <v/>
      </c>
      <c r="B25" s="141"/>
      <c r="C25" s="142"/>
      <c r="D25" s="3"/>
      <c r="E25" s="42">
        <f t="shared" si="0"/>
        <v>0</v>
      </c>
      <c r="F25" s="2"/>
      <c r="G25" s="55">
        <f t="shared" si="1"/>
        <v>0</v>
      </c>
      <c r="H25" s="57">
        <f t="shared" si="2"/>
        <v>0</v>
      </c>
      <c r="I25" s="124" t="s">
        <v>37</v>
      </c>
      <c r="J25" s="125"/>
      <c r="K25" s="125"/>
      <c r="L25" s="125"/>
      <c r="M25" s="126"/>
      <c r="N25" s="116"/>
      <c r="O25" s="43" t="str">
        <f t="shared" si="3"/>
        <v/>
      </c>
    </row>
    <row r="26" spans="1:20" x14ac:dyDescent="0.25">
      <c r="A26" s="140" t="str">
        <f>IF($J$4="","",HLOOKUP($J$4,'DO NOT TOUCH THIS SHEET'!$A$1:$M$17,6))</f>
        <v/>
      </c>
      <c r="B26" s="141"/>
      <c r="C26" s="142"/>
      <c r="D26" s="3"/>
      <c r="E26" s="42">
        <f t="shared" si="0"/>
        <v>0</v>
      </c>
      <c r="F26" s="2"/>
      <c r="G26" s="55">
        <f t="shared" si="1"/>
        <v>0</v>
      </c>
      <c r="H26" s="57">
        <f t="shared" si="2"/>
        <v>0</v>
      </c>
      <c r="I26" s="124" t="s">
        <v>38</v>
      </c>
      <c r="J26" s="125"/>
      <c r="K26" s="125"/>
      <c r="L26" s="125"/>
      <c r="M26" s="126"/>
      <c r="N26" s="116"/>
      <c r="O26" s="43" t="str">
        <f t="shared" si="3"/>
        <v/>
      </c>
    </row>
    <row r="27" spans="1:20" x14ac:dyDescent="0.25">
      <c r="A27" s="140" t="str">
        <f>IF($J$4="","",HLOOKUP($J$4,'DO NOT TOUCH THIS SHEET'!$A$1:$M$17,7))</f>
        <v/>
      </c>
      <c r="B27" s="141"/>
      <c r="C27" s="142"/>
      <c r="D27" s="3"/>
      <c r="E27" s="42">
        <f t="shared" si="0"/>
        <v>0</v>
      </c>
      <c r="F27" s="2"/>
      <c r="G27" s="55">
        <f t="shared" si="1"/>
        <v>0</v>
      </c>
      <c r="H27" s="57">
        <f t="shared" si="2"/>
        <v>0</v>
      </c>
      <c r="I27" s="124" t="s">
        <v>120</v>
      </c>
      <c r="J27" s="125"/>
      <c r="K27" s="125"/>
      <c r="L27" s="125"/>
      <c r="M27" s="126"/>
      <c r="N27" s="116"/>
      <c r="O27" s="43" t="str">
        <f t="shared" si="3"/>
        <v/>
      </c>
    </row>
    <row r="28" spans="1:20" x14ac:dyDescent="0.25">
      <c r="A28" s="140" t="str">
        <f>IF($J$4="","",HLOOKUP($J$4,'DO NOT TOUCH THIS SHEET'!$A$1:$M$17,8))</f>
        <v/>
      </c>
      <c r="B28" s="141"/>
      <c r="C28" s="142"/>
      <c r="D28" s="3"/>
      <c r="E28" s="42">
        <f t="shared" si="0"/>
        <v>0</v>
      </c>
      <c r="F28" s="2"/>
      <c r="G28" s="55">
        <f t="shared" si="1"/>
        <v>0</v>
      </c>
      <c r="H28" s="57">
        <f t="shared" si="2"/>
        <v>0</v>
      </c>
      <c r="I28" s="124" t="s">
        <v>122</v>
      </c>
      <c r="J28" s="125"/>
      <c r="K28" s="125"/>
      <c r="L28" s="125"/>
      <c r="M28" s="126"/>
      <c r="N28" s="115"/>
      <c r="O28" s="43" t="str">
        <f t="shared" si="3"/>
        <v/>
      </c>
    </row>
    <row r="29" spans="1:20" x14ac:dyDescent="0.25">
      <c r="A29" s="140" t="str">
        <f>IF($J$4="","",HLOOKUP($J$4,'DO NOT TOUCH THIS SHEET'!$A$1:$M$17,9))</f>
        <v/>
      </c>
      <c r="B29" s="141"/>
      <c r="C29" s="142"/>
      <c r="D29" s="3"/>
      <c r="E29" s="42">
        <f t="shared" si="0"/>
        <v>0</v>
      </c>
      <c r="F29" s="2"/>
      <c r="G29" s="55">
        <f t="shared" si="1"/>
        <v>0</v>
      </c>
      <c r="H29" s="57">
        <f t="shared" si="2"/>
        <v>0</v>
      </c>
      <c r="I29" s="127"/>
      <c r="J29" s="127"/>
      <c r="K29" s="127"/>
      <c r="L29" s="127"/>
      <c r="M29" s="127"/>
      <c r="N29" s="116"/>
      <c r="O29" s="43" t="str">
        <f t="shared" si="3"/>
        <v/>
      </c>
    </row>
    <row r="30" spans="1:20" x14ac:dyDescent="0.25">
      <c r="A30" s="140" t="str">
        <f>IF($J$4="","",HLOOKUP($J$4,'DO NOT TOUCH THIS SHEET'!$A$1:$M$17,10))</f>
        <v/>
      </c>
      <c r="B30" s="141"/>
      <c r="C30" s="142"/>
      <c r="D30" s="2"/>
      <c r="E30" s="42">
        <f t="shared" si="0"/>
        <v>0</v>
      </c>
      <c r="F30" s="2"/>
      <c r="G30" s="55">
        <f t="shared" si="1"/>
        <v>0</v>
      </c>
      <c r="H30" s="57">
        <f t="shared" si="2"/>
        <v>0</v>
      </c>
      <c r="I30" s="127"/>
      <c r="J30" s="127"/>
      <c r="K30" s="127"/>
      <c r="L30" s="127"/>
      <c r="M30" s="127"/>
      <c r="N30" s="116"/>
      <c r="O30" s="43" t="str">
        <f t="shared" si="3"/>
        <v/>
      </c>
    </row>
    <row r="31" spans="1:20" x14ac:dyDescent="0.25">
      <c r="A31" s="140" t="str">
        <f>IF($J$4="","",HLOOKUP($J$4,'DO NOT TOUCH THIS SHEET'!$A$1:$M$17,11))</f>
        <v/>
      </c>
      <c r="B31" s="141"/>
      <c r="C31" s="142"/>
      <c r="D31" s="2"/>
      <c r="E31" s="42">
        <f t="shared" si="0"/>
        <v>0</v>
      </c>
      <c r="F31" s="2"/>
      <c r="G31" s="55">
        <f t="shared" si="1"/>
        <v>0</v>
      </c>
      <c r="H31" s="57">
        <f t="shared" si="2"/>
        <v>0</v>
      </c>
      <c r="I31" s="127"/>
      <c r="J31" s="127"/>
      <c r="K31" s="127"/>
      <c r="L31" s="127"/>
      <c r="M31" s="127"/>
      <c r="N31" s="116"/>
      <c r="O31" s="43" t="str">
        <f t="shared" si="3"/>
        <v/>
      </c>
    </row>
    <row r="32" spans="1:20" x14ac:dyDescent="0.25">
      <c r="A32" s="140" t="str">
        <f>IF($J$4="","",HLOOKUP($J$4,'DO NOT TOUCH THIS SHEET'!$A$1:$M$17,12))</f>
        <v/>
      </c>
      <c r="B32" s="141"/>
      <c r="C32" s="142"/>
      <c r="D32" s="2"/>
      <c r="E32" s="42">
        <f t="shared" si="0"/>
        <v>0</v>
      </c>
      <c r="F32" s="2"/>
      <c r="G32" s="55">
        <f t="shared" si="1"/>
        <v>0</v>
      </c>
      <c r="H32" s="57">
        <f t="shared" si="2"/>
        <v>0</v>
      </c>
      <c r="I32" s="127"/>
      <c r="J32" s="127"/>
      <c r="K32" s="127"/>
      <c r="L32" s="127"/>
      <c r="M32" s="127"/>
      <c r="N32" s="116"/>
      <c r="O32" s="43" t="str">
        <f t="shared" si="3"/>
        <v/>
      </c>
    </row>
    <row r="33" spans="1:15" x14ac:dyDescent="0.25">
      <c r="A33" s="140" t="str">
        <f>IF($J$4="","",HLOOKUP($J$4,'DO NOT TOUCH THIS SHEET'!$A$1:$M$17,13))</f>
        <v/>
      </c>
      <c r="B33" s="141"/>
      <c r="C33" s="142"/>
      <c r="D33" s="2"/>
      <c r="E33" s="42">
        <f t="shared" si="0"/>
        <v>0</v>
      </c>
      <c r="F33" s="2"/>
      <c r="G33" s="55">
        <f t="shared" si="1"/>
        <v>0</v>
      </c>
      <c r="H33" s="57">
        <f t="shared" si="2"/>
        <v>0</v>
      </c>
      <c r="I33" s="127"/>
      <c r="J33" s="127"/>
      <c r="K33" s="127"/>
      <c r="L33" s="127"/>
      <c r="M33" s="127"/>
      <c r="N33" s="116"/>
      <c r="O33" s="43" t="str">
        <f t="shared" si="3"/>
        <v/>
      </c>
    </row>
    <row r="34" spans="1:15" x14ac:dyDescent="0.25">
      <c r="A34" s="140" t="str">
        <f>IF($J$4="","",HLOOKUP($J$4,'DO NOT TOUCH THIS SHEET'!$A$1:$M$17,14))</f>
        <v/>
      </c>
      <c r="B34" s="141"/>
      <c r="C34" s="142"/>
      <c r="D34" s="2"/>
      <c r="E34" s="42">
        <f t="shared" si="0"/>
        <v>0</v>
      </c>
      <c r="F34" s="2"/>
      <c r="G34" s="55">
        <f t="shared" si="1"/>
        <v>0</v>
      </c>
      <c r="H34" s="57">
        <f t="shared" si="2"/>
        <v>0</v>
      </c>
      <c r="I34" s="127"/>
      <c r="J34" s="127"/>
      <c r="K34" s="127"/>
      <c r="L34" s="127"/>
      <c r="M34" s="127"/>
      <c r="N34" s="116"/>
      <c r="O34" s="43" t="str">
        <f t="shared" si="3"/>
        <v/>
      </c>
    </row>
    <row r="35" spans="1:15" x14ac:dyDescent="0.25">
      <c r="A35" s="140" t="str">
        <f>IF($J$4="","",HLOOKUP($J$4,'DO NOT TOUCH THIS SHEET'!$A$1:$M$17,15))</f>
        <v/>
      </c>
      <c r="B35" s="141"/>
      <c r="C35" s="142"/>
      <c r="D35" s="2"/>
      <c r="E35" s="42">
        <f t="shared" si="0"/>
        <v>0</v>
      </c>
      <c r="F35" s="2"/>
      <c r="G35" s="55">
        <f t="shared" si="1"/>
        <v>0</v>
      </c>
      <c r="H35" s="57">
        <f t="shared" si="2"/>
        <v>0</v>
      </c>
      <c r="I35" s="127"/>
      <c r="J35" s="127"/>
      <c r="K35" s="127"/>
      <c r="L35" s="127"/>
      <c r="M35" s="127"/>
      <c r="N35" s="116"/>
      <c r="O35" s="43" t="str">
        <f t="shared" si="3"/>
        <v/>
      </c>
    </row>
    <row r="36" spans="1:15" x14ac:dyDescent="0.25">
      <c r="A36" s="140" t="str">
        <f>IF($J$4="","",HLOOKUP($J$4,'DO NOT TOUCH THIS SHEET'!$A$1:$M$17,16))</f>
        <v/>
      </c>
      <c r="B36" s="141"/>
      <c r="C36" s="142"/>
      <c r="D36" s="2"/>
      <c r="E36" s="42">
        <f t="shared" si="0"/>
        <v>0</v>
      </c>
      <c r="F36" s="2"/>
      <c r="G36" s="55">
        <f t="shared" si="1"/>
        <v>0</v>
      </c>
      <c r="H36" s="57">
        <f>G36+E36</f>
        <v>0</v>
      </c>
      <c r="I36" s="127"/>
      <c r="J36" s="127"/>
      <c r="K36" s="127"/>
      <c r="L36" s="127"/>
      <c r="M36" s="127"/>
      <c r="N36" s="116"/>
      <c r="O36" s="43" t="str">
        <f t="shared" si="3"/>
        <v/>
      </c>
    </row>
    <row r="37" spans="1:15" x14ac:dyDescent="0.25">
      <c r="A37" s="140" t="str">
        <f>IF($J$4="","",HLOOKUP($J$4,'DO NOT TOUCH THIS SHEET'!$A$1:$M$17,17))</f>
        <v/>
      </c>
      <c r="B37" s="141"/>
      <c r="C37" s="142"/>
      <c r="D37" s="2"/>
      <c r="E37" s="42">
        <f t="shared" si="0"/>
        <v>0</v>
      </c>
      <c r="F37" s="2"/>
      <c r="G37" s="55">
        <f t="shared" si="1"/>
        <v>0</v>
      </c>
      <c r="H37" s="57">
        <f t="shared" si="2"/>
        <v>0</v>
      </c>
      <c r="I37" s="127"/>
      <c r="J37" s="127"/>
      <c r="K37" s="127"/>
      <c r="L37" s="127"/>
      <c r="M37" s="127"/>
      <c r="N37" s="116"/>
      <c r="O37" s="43" t="str">
        <f t="shared" si="3"/>
        <v/>
      </c>
    </row>
    <row r="38" spans="1:15" x14ac:dyDescent="0.25">
      <c r="A38" s="152"/>
      <c r="B38" s="127"/>
      <c r="C38" s="153"/>
      <c r="D38" s="2"/>
      <c r="E38" s="42">
        <f t="shared" si="0"/>
        <v>0</v>
      </c>
      <c r="F38" s="2"/>
      <c r="G38" s="55">
        <f t="shared" si="1"/>
        <v>0</v>
      </c>
      <c r="H38" s="57">
        <f t="shared" si="2"/>
        <v>0</v>
      </c>
      <c r="I38" s="127"/>
      <c r="J38" s="127"/>
      <c r="K38" s="127"/>
      <c r="L38" s="127"/>
      <c r="M38" s="127"/>
      <c r="N38" s="116"/>
      <c r="O38" s="43" t="str">
        <f t="shared" si="3"/>
        <v/>
      </c>
    </row>
    <row r="39" spans="1:15" x14ac:dyDescent="0.25">
      <c r="A39" s="83"/>
      <c r="B39" s="51"/>
      <c r="C39" s="52"/>
      <c r="D39" s="91"/>
      <c r="E39" s="92">
        <f t="shared" si="0"/>
        <v>0</v>
      </c>
      <c r="F39" s="53"/>
      <c r="G39" s="55">
        <f t="shared" si="1"/>
        <v>0</v>
      </c>
      <c r="H39" s="57">
        <f t="shared" si="2"/>
        <v>0</v>
      </c>
      <c r="I39" s="51"/>
      <c r="J39" s="51"/>
      <c r="K39" s="51"/>
      <c r="L39" s="51"/>
      <c r="M39" s="51"/>
      <c r="N39" s="117"/>
      <c r="O39" s="43" t="str">
        <f t="shared" si="3"/>
        <v/>
      </c>
    </row>
    <row r="40" spans="1:15" ht="15.75" thickBot="1" x14ac:dyDescent="0.3">
      <c r="A40" s="160" t="str">
        <f>CONCATENATE("DIRECT ENTRIES @ $",RFDFee)</f>
        <v>DIRECT ENTRIES @ $220</v>
      </c>
      <c r="B40" s="160"/>
      <c r="C40" s="160"/>
      <c r="D40" s="96"/>
      <c r="E40" s="97"/>
      <c r="F40" s="53"/>
      <c r="G40" s="93">
        <f>F40*RFDFee</f>
        <v>0</v>
      </c>
      <c r="H40" s="58">
        <f t="shared" si="2"/>
        <v>0</v>
      </c>
      <c r="I40" s="147"/>
      <c r="J40" s="147"/>
      <c r="K40" s="147"/>
      <c r="L40" s="147"/>
      <c r="M40" s="147"/>
      <c r="N40" s="117"/>
    </row>
    <row r="41" spans="1:15" ht="15.75" thickBot="1" x14ac:dyDescent="0.3">
      <c r="A41" s="158" t="s">
        <v>109</v>
      </c>
      <c r="B41" s="148"/>
      <c r="C41" s="159"/>
      <c r="D41" s="94">
        <f>SUM(D22:D40)</f>
        <v>0</v>
      </c>
      <c r="E41" s="94">
        <f>SUM(E22:E40)</f>
        <v>0</v>
      </c>
      <c r="F41" s="94">
        <f>SUM(F22:F40)</f>
        <v>0</v>
      </c>
      <c r="G41" s="95">
        <f>SUM(G22:G40)</f>
        <v>0</v>
      </c>
      <c r="H41" s="54">
        <f>SUM(H22:H40)</f>
        <v>0</v>
      </c>
      <c r="I41" s="148" t="s">
        <v>110</v>
      </c>
      <c r="J41" s="148"/>
      <c r="K41" s="148"/>
      <c r="L41" s="148"/>
      <c r="M41" s="148"/>
      <c r="N41" s="78">
        <f>SUM(N22:N40)</f>
        <v>300</v>
      </c>
    </row>
    <row r="42" spans="1:15" x14ac:dyDescent="0.25">
      <c r="A42" s="103"/>
      <c r="B42" s="104"/>
      <c r="C42" s="104"/>
      <c r="D42" s="18"/>
      <c r="E42" s="18"/>
      <c r="F42" s="18"/>
      <c r="G42" s="18"/>
      <c r="H42" s="17"/>
    </row>
    <row r="43" spans="1:15" x14ac:dyDescent="0.25">
      <c r="A43" s="80" t="s">
        <v>40</v>
      </c>
      <c r="B43" s="8"/>
      <c r="C43" s="8"/>
      <c r="D43" s="8"/>
      <c r="E43" s="8"/>
      <c r="F43" s="8"/>
      <c r="G43" s="6"/>
      <c r="H43" s="6"/>
      <c r="N43" s="76">
        <f>H41</f>
        <v>0</v>
      </c>
    </row>
    <row r="44" spans="1:15" ht="15.75" thickBot="1" x14ac:dyDescent="0.3">
      <c r="A44" s="80" t="s">
        <v>39</v>
      </c>
      <c r="B44" s="8"/>
      <c r="C44" s="8"/>
      <c r="D44" s="8"/>
      <c r="E44" s="8"/>
      <c r="F44" s="8"/>
      <c r="G44" s="6"/>
      <c r="H44" s="6"/>
      <c r="N44" s="77">
        <f>N41</f>
        <v>300</v>
      </c>
    </row>
    <row r="45" spans="1:15" ht="15.75" thickBot="1" x14ac:dyDescent="0.3">
      <c r="A45" s="80" t="s">
        <v>176</v>
      </c>
      <c r="B45" s="8"/>
      <c r="C45" s="8"/>
      <c r="D45" s="8"/>
      <c r="E45" s="8"/>
      <c r="F45" s="8"/>
      <c r="G45" s="6"/>
      <c r="H45" s="6"/>
      <c r="N45" s="78">
        <f>N43-N44</f>
        <v>-300</v>
      </c>
    </row>
    <row r="46" spans="1:15" x14ac:dyDescent="0.25">
      <c r="A46" s="80"/>
      <c r="B46" s="8"/>
      <c r="C46" s="8"/>
      <c r="D46" s="8"/>
      <c r="E46" s="8"/>
      <c r="F46" s="8"/>
      <c r="G46" s="6"/>
      <c r="H46" s="6"/>
      <c r="N46" s="105"/>
    </row>
    <row r="47" spans="1:15" x14ac:dyDescent="0.25">
      <c r="A47" s="80" t="s">
        <v>193</v>
      </c>
      <c r="B47" s="6"/>
      <c r="C47" s="6"/>
      <c r="D47" s="6"/>
      <c r="I47" s="6"/>
    </row>
    <row r="48" spans="1:15" x14ac:dyDescent="0.25">
      <c r="A48" s="8"/>
      <c r="B48" s="6" t="s">
        <v>170</v>
      </c>
      <c r="C48" s="6"/>
      <c r="D48" s="6"/>
      <c r="I48" s="6"/>
    </row>
    <row r="49" spans="1:14" x14ac:dyDescent="0.25">
      <c r="A49" s="6"/>
      <c r="B49" s="6" t="s">
        <v>190</v>
      </c>
      <c r="C49" s="6"/>
      <c r="D49" s="6"/>
      <c r="I49" s="6"/>
    </row>
    <row r="50" spans="1:14" x14ac:dyDescent="0.25">
      <c r="A50" s="6"/>
      <c r="B50" s="6" t="s">
        <v>191</v>
      </c>
      <c r="C50" s="6"/>
      <c r="D50" s="6"/>
      <c r="I50" s="6"/>
      <c r="L50" s="47"/>
      <c r="M50" s="48"/>
    </row>
    <row r="51" spans="1:14" x14ac:dyDescent="0.25">
      <c r="A51" s="6"/>
      <c r="B51" s="6"/>
      <c r="C51" s="6"/>
      <c r="D51" s="6"/>
      <c r="I51" s="6"/>
      <c r="L51" s="47"/>
      <c r="M51" s="48"/>
    </row>
    <row r="52" spans="1:14" x14ac:dyDescent="0.25">
      <c r="A52" s="80" t="s">
        <v>189</v>
      </c>
      <c r="B52" s="6"/>
      <c r="C52" s="6"/>
      <c r="D52" s="6"/>
      <c r="I52" s="6"/>
      <c r="L52" s="47"/>
      <c r="M52" s="48"/>
    </row>
    <row r="53" spans="1:14" x14ac:dyDescent="0.25">
      <c r="A53" s="6"/>
      <c r="B53" s="6" t="s">
        <v>174</v>
      </c>
      <c r="C53" s="6"/>
      <c r="D53" s="6"/>
      <c r="I53" s="6"/>
      <c r="L53" s="47"/>
      <c r="M53" s="48"/>
    </row>
    <row r="54" spans="1:14" x14ac:dyDescent="0.25">
      <c r="A54" s="6"/>
      <c r="B54" s="6" t="s">
        <v>0</v>
      </c>
      <c r="C54" s="6"/>
      <c r="D54" s="6"/>
      <c r="I54" s="6"/>
      <c r="L54" s="47"/>
      <c r="M54" s="48"/>
    </row>
    <row r="55" spans="1:1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 t="s">
        <v>187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69"/>
      <c r="B57" s="70"/>
      <c r="C57" s="70"/>
      <c r="D57" s="70"/>
      <c r="E57" s="70"/>
      <c r="F57" s="70"/>
      <c r="G57" s="71"/>
      <c r="H57" s="71"/>
      <c r="I57" s="72"/>
      <c r="J57" s="72"/>
      <c r="K57" s="72"/>
      <c r="L57" s="72"/>
      <c r="M57" s="89" t="s">
        <v>125</v>
      </c>
      <c r="N57" s="90" t="s">
        <v>128</v>
      </c>
    </row>
    <row r="58" spans="1:14" x14ac:dyDescent="0.25">
      <c r="A58" s="65" t="s">
        <v>127</v>
      </c>
      <c r="B58" s="60"/>
      <c r="C58" s="60"/>
      <c r="D58" s="60"/>
      <c r="E58" s="60"/>
      <c r="F58" s="60"/>
      <c r="G58" s="61"/>
      <c r="H58" s="61"/>
      <c r="I58" s="62"/>
      <c r="J58" s="62"/>
      <c r="K58" s="62"/>
      <c r="L58" s="62"/>
      <c r="M58" s="84">
        <f>N43</f>
        <v>0</v>
      </c>
      <c r="N58" s="75">
        <f>ROUND(M58*10/11,2)</f>
        <v>0</v>
      </c>
    </row>
    <row r="59" spans="1:14" x14ac:dyDescent="0.25">
      <c r="A59" s="65"/>
      <c r="B59" s="60"/>
      <c r="C59" s="60"/>
      <c r="D59" s="60"/>
      <c r="E59" s="60"/>
      <c r="F59" s="60"/>
      <c r="G59" s="61"/>
      <c r="H59" s="61"/>
      <c r="I59" s="62"/>
      <c r="J59" s="62"/>
      <c r="K59" s="62"/>
      <c r="L59" s="62"/>
      <c r="M59" s="62"/>
      <c r="N59" s="87"/>
    </row>
    <row r="60" spans="1:14" x14ac:dyDescent="0.25">
      <c r="A60" s="65" t="s">
        <v>126</v>
      </c>
      <c r="B60" s="60"/>
      <c r="C60" s="60"/>
      <c r="D60" s="60"/>
      <c r="E60" s="60"/>
      <c r="F60" s="60"/>
      <c r="G60" s="61"/>
      <c r="H60" s="61"/>
      <c r="I60" s="62"/>
      <c r="J60" s="62"/>
      <c r="K60" s="62"/>
      <c r="L60" s="62"/>
      <c r="M60" s="84">
        <f>N44</f>
        <v>300</v>
      </c>
      <c r="N60" s="75">
        <f>M60</f>
        <v>300</v>
      </c>
    </row>
    <row r="61" spans="1:14" x14ac:dyDescent="0.25">
      <c r="A61" s="65" t="s">
        <v>188</v>
      </c>
      <c r="B61" s="60"/>
      <c r="C61" s="60"/>
      <c r="D61" s="60"/>
      <c r="E61" s="60"/>
      <c r="F61" s="60"/>
      <c r="G61" s="61"/>
      <c r="H61" s="61"/>
      <c r="I61" s="62"/>
      <c r="J61" s="62"/>
      <c r="K61" s="62"/>
      <c r="L61" s="62"/>
      <c r="M61" s="62"/>
      <c r="N61" s="73"/>
    </row>
    <row r="62" spans="1:14" x14ac:dyDescent="0.25">
      <c r="A62" s="59"/>
      <c r="B62" s="62" t="s">
        <v>107</v>
      </c>
      <c r="C62" s="60"/>
      <c r="D62" s="60"/>
      <c r="E62" s="60"/>
      <c r="F62" s="60"/>
      <c r="G62" s="61"/>
      <c r="H62" s="61"/>
      <c r="I62" s="62"/>
      <c r="J62" s="62"/>
      <c r="K62" s="63">
        <f>IF(J4="",0,VLOOKUP(J4,'DO NOT TOUCH THIS SHEET'!A22:B31,2))</f>
        <v>0</v>
      </c>
      <c r="L62" s="64" t="str">
        <f>CONCATENATE("@$",NFFee)</f>
        <v>@$300</v>
      </c>
      <c r="M62" s="84">
        <f>K62*NFFee</f>
        <v>0</v>
      </c>
      <c r="N62" s="75">
        <f>ROUND(M62*10/11,2)</f>
        <v>0</v>
      </c>
    </row>
    <row r="63" spans="1:14" x14ac:dyDescent="0.25">
      <c r="A63" s="59"/>
      <c r="B63" s="62" t="s">
        <v>121</v>
      </c>
      <c r="C63" s="60"/>
      <c r="D63" s="60"/>
      <c r="E63" s="60"/>
      <c r="F63" s="60"/>
      <c r="G63" s="61"/>
      <c r="H63" s="61"/>
      <c r="I63" s="62"/>
      <c r="J63" s="62"/>
      <c r="K63" s="63">
        <f>D41</f>
        <v>0</v>
      </c>
      <c r="L63" s="64" t="str">
        <f>CONCATENATE("@$",ABFLevy)</f>
        <v>@$10</v>
      </c>
      <c r="M63" s="84">
        <f>K63*ABFLevy</f>
        <v>0</v>
      </c>
      <c r="N63" s="75">
        <f>ROUND(M63*10/11,2)</f>
        <v>0</v>
      </c>
    </row>
    <row r="64" spans="1:14" x14ac:dyDescent="0.25">
      <c r="A64" s="59"/>
      <c r="B64" s="62" t="s">
        <v>108</v>
      </c>
      <c r="C64" s="60"/>
      <c r="D64" s="60"/>
      <c r="E64" s="60"/>
      <c r="F64" s="60"/>
      <c r="G64" s="61"/>
      <c r="H64" s="61"/>
      <c r="I64" s="62"/>
      <c r="J64" s="62"/>
      <c r="K64" s="63">
        <f>M12</f>
        <v>0</v>
      </c>
      <c r="L64" s="64" t="str">
        <f>CONCATENATE("@$",GoldMP)</f>
        <v>@$1.39</v>
      </c>
      <c r="M64" s="84">
        <f>K64*GoldMP</f>
        <v>0</v>
      </c>
      <c r="N64" s="75">
        <f>ROUND(M64*10/11,2)</f>
        <v>0</v>
      </c>
    </row>
    <row r="65" spans="1:14" x14ac:dyDescent="0.25">
      <c r="A65" s="65" t="s">
        <v>131</v>
      </c>
      <c r="B65" s="60"/>
      <c r="C65" s="60"/>
      <c r="D65" s="60"/>
      <c r="E65" s="60"/>
      <c r="F65" s="60"/>
      <c r="G65" s="61"/>
      <c r="H65" s="61"/>
      <c r="I65" s="62"/>
      <c r="J65" s="62"/>
      <c r="K65" s="62"/>
      <c r="L65" s="62"/>
      <c r="M65" s="79"/>
      <c r="N65" s="85"/>
    </row>
    <row r="66" spans="1:14" x14ac:dyDescent="0.25">
      <c r="A66" s="59" t="s">
        <v>130</v>
      </c>
      <c r="B66" s="60"/>
      <c r="C66" s="60"/>
      <c r="D66" s="60"/>
      <c r="E66" s="60"/>
      <c r="F66" s="60"/>
      <c r="G66" s="61"/>
      <c r="H66" s="61"/>
      <c r="I66" s="62"/>
      <c r="J66" s="62"/>
      <c r="K66" s="62"/>
      <c r="L66" s="62"/>
      <c r="M66" s="86">
        <f>M58-SUM(M60:M65)</f>
        <v>-300</v>
      </c>
      <c r="N66" s="86">
        <f>N58-SUM(N60:N65)</f>
        <v>-300</v>
      </c>
    </row>
    <row r="67" spans="1:14" x14ac:dyDescent="0.25">
      <c r="A67" s="65" t="s">
        <v>44</v>
      </c>
      <c r="B67" s="60"/>
      <c r="C67" s="60"/>
      <c r="D67" s="60"/>
      <c r="E67" s="60"/>
      <c r="F67" s="60"/>
      <c r="G67" s="61"/>
      <c r="H67" s="61"/>
      <c r="I67" s="62"/>
      <c r="J67" s="62"/>
      <c r="K67" s="62"/>
      <c r="L67" s="62"/>
      <c r="M67" s="61"/>
      <c r="N67" s="73"/>
    </row>
    <row r="68" spans="1:14" x14ac:dyDescent="0.25">
      <c r="A68" s="65"/>
      <c r="B68" s="60"/>
      <c r="C68" s="60"/>
      <c r="D68" s="60"/>
      <c r="E68" s="60"/>
      <c r="F68" s="60"/>
      <c r="G68" s="61"/>
      <c r="H68" s="61"/>
      <c r="I68" s="62"/>
      <c r="J68" s="62"/>
      <c r="K68" s="62"/>
      <c r="L68" s="62"/>
      <c r="M68" s="61"/>
      <c r="N68" s="73"/>
    </row>
    <row r="69" spans="1:14" x14ac:dyDescent="0.25">
      <c r="A69" s="98" t="s">
        <v>146</v>
      </c>
      <c r="B69" s="60"/>
      <c r="C69" s="60"/>
      <c r="D69" s="60"/>
      <c r="E69" s="60" t="s">
        <v>139</v>
      </c>
      <c r="F69" s="60" t="s">
        <v>140</v>
      </c>
      <c r="G69" s="61"/>
      <c r="H69" s="61"/>
      <c r="I69" s="99">
        <f>N45</f>
        <v>-300</v>
      </c>
      <c r="J69" s="62"/>
      <c r="K69" s="62"/>
      <c r="L69" s="62"/>
      <c r="M69" s="61"/>
      <c r="N69" s="73"/>
    </row>
    <row r="70" spans="1:14" x14ac:dyDescent="0.25">
      <c r="A70" s="65"/>
      <c r="B70" s="60"/>
      <c r="C70" s="60"/>
      <c r="D70" s="60"/>
      <c r="E70" s="60" t="s">
        <v>141</v>
      </c>
      <c r="F70" s="60" t="s">
        <v>142</v>
      </c>
      <c r="G70" s="61"/>
      <c r="H70" s="61"/>
      <c r="I70" s="62"/>
      <c r="J70" s="99">
        <f>N58</f>
        <v>0</v>
      </c>
      <c r="K70" s="62"/>
      <c r="L70" s="62"/>
      <c r="M70" s="61"/>
      <c r="N70" s="73"/>
    </row>
    <row r="71" spans="1:14" x14ac:dyDescent="0.25">
      <c r="A71" s="65"/>
      <c r="B71" s="60"/>
      <c r="C71" s="60"/>
      <c r="D71" s="60"/>
      <c r="E71" s="60" t="s">
        <v>139</v>
      </c>
      <c r="F71" s="60" t="s">
        <v>143</v>
      </c>
      <c r="G71" s="61"/>
      <c r="H71" s="61"/>
      <c r="I71" s="99">
        <f>N44</f>
        <v>300</v>
      </c>
      <c r="J71" s="62"/>
      <c r="K71" s="62"/>
      <c r="L71" s="62"/>
      <c r="M71" s="61"/>
      <c r="N71" s="73"/>
    </row>
    <row r="72" spans="1:14" x14ac:dyDescent="0.25">
      <c r="A72" s="65"/>
      <c r="B72" s="60"/>
      <c r="C72" s="60"/>
      <c r="D72" s="60"/>
      <c r="E72" s="60" t="s">
        <v>141</v>
      </c>
      <c r="F72" s="60" t="s">
        <v>144</v>
      </c>
      <c r="G72" s="61"/>
      <c r="H72" s="61"/>
      <c r="I72" s="62"/>
      <c r="J72" s="99">
        <f>I69+I71-J70</f>
        <v>0</v>
      </c>
      <c r="K72" s="62"/>
      <c r="L72" s="62"/>
      <c r="M72" s="61"/>
      <c r="N72" s="73"/>
    </row>
    <row r="73" spans="1:14" ht="15.75" thickBot="1" x14ac:dyDescent="0.3">
      <c r="A73" s="66" t="s">
        <v>145</v>
      </c>
      <c r="B73" s="67"/>
      <c r="C73" s="67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74"/>
    </row>
    <row r="74" spans="1:14" ht="15.75" thickBot="1" x14ac:dyDescent="0.3">
      <c r="A74" s="43"/>
      <c r="B74" s="6"/>
      <c r="C74" s="6"/>
      <c r="D74" s="6"/>
      <c r="I74" s="6"/>
    </row>
    <row r="75" spans="1:14" ht="16.5" customHeight="1" thickBot="1" x14ac:dyDescent="0.3">
      <c r="A75" s="143" t="s">
        <v>13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5"/>
    </row>
    <row r="76" spans="1:14" ht="16.5" customHeight="1" x14ac:dyDescent="0.25">
      <c r="A76" s="30"/>
      <c r="N76" s="24"/>
    </row>
    <row r="77" spans="1:14" ht="15.75" x14ac:dyDescent="0.25">
      <c r="A77" s="28"/>
      <c r="G77" s="6"/>
      <c r="H77" s="6"/>
      <c r="I77" s="44" t="s">
        <v>14</v>
      </c>
      <c r="J77" s="102">
        <f>K62</f>
        <v>0</v>
      </c>
      <c r="K77" s="1"/>
      <c r="N77" s="24"/>
    </row>
    <row r="78" spans="1:14" x14ac:dyDescent="0.25">
      <c r="A78" s="30"/>
      <c r="B78" s="6"/>
      <c r="C78" s="6"/>
      <c r="D78" s="43" t="str">
        <f>IF(J77&gt;0,"PLEASE SUPPLY AN EMAIL CONTACT ADDRESS FOR EACH TEAM.","")</f>
        <v/>
      </c>
      <c r="H78" s="6"/>
      <c r="N78" s="24"/>
    </row>
    <row r="79" spans="1:14" ht="16.5" customHeight="1" x14ac:dyDescent="0.25">
      <c r="A79" s="128" t="s">
        <v>8</v>
      </c>
      <c r="B79" s="129"/>
      <c r="C79" s="129"/>
      <c r="D79" s="129"/>
      <c r="E79" s="129"/>
      <c r="F79" s="130"/>
      <c r="H79" s="128" t="s">
        <v>10</v>
      </c>
      <c r="I79" s="129"/>
      <c r="J79" s="129"/>
      <c r="K79" s="129"/>
      <c r="L79" s="129"/>
      <c r="M79" s="130"/>
      <c r="N79" s="24"/>
    </row>
    <row r="80" spans="1:14" ht="16.5" customHeight="1" x14ac:dyDescent="0.25">
      <c r="A80" s="45"/>
      <c r="B80" s="128" t="s">
        <v>9</v>
      </c>
      <c r="C80" s="129"/>
      <c r="D80" s="130"/>
      <c r="E80" s="128" t="s">
        <v>5</v>
      </c>
      <c r="F80" s="130"/>
      <c r="H80" s="46"/>
      <c r="I80" s="128" t="s">
        <v>9</v>
      </c>
      <c r="J80" s="129"/>
      <c r="K80" s="130"/>
      <c r="L80" s="128" t="s">
        <v>5</v>
      </c>
      <c r="M80" s="130"/>
      <c r="N80" s="24"/>
    </row>
    <row r="81" spans="1:14" ht="16.5" customHeight="1" x14ac:dyDescent="0.25">
      <c r="A81" s="45" t="s">
        <v>1</v>
      </c>
      <c r="B81" s="119"/>
      <c r="C81" s="123"/>
      <c r="D81" s="120"/>
      <c r="E81" s="119"/>
      <c r="F81" s="120"/>
      <c r="H81" s="46" t="s">
        <v>1</v>
      </c>
      <c r="I81" s="119"/>
      <c r="J81" s="123"/>
      <c r="K81" s="120"/>
      <c r="L81" s="119"/>
      <c r="M81" s="120"/>
      <c r="N81" s="24"/>
    </row>
    <row r="82" spans="1:14" ht="16.5" customHeight="1" x14ac:dyDescent="0.25">
      <c r="A82" s="45" t="s">
        <v>2</v>
      </c>
      <c r="B82" s="119"/>
      <c r="C82" s="123"/>
      <c r="D82" s="120"/>
      <c r="E82" s="119"/>
      <c r="F82" s="120"/>
      <c r="H82" s="46" t="s">
        <v>2</v>
      </c>
      <c r="I82" s="119"/>
      <c r="J82" s="123"/>
      <c r="K82" s="120"/>
      <c r="L82" s="119"/>
      <c r="M82" s="120"/>
      <c r="N82" s="24"/>
    </row>
    <row r="83" spans="1:14" ht="16.5" customHeight="1" x14ac:dyDescent="0.25">
      <c r="A83" s="45" t="s">
        <v>3</v>
      </c>
      <c r="B83" s="119"/>
      <c r="C83" s="123"/>
      <c r="D83" s="120"/>
      <c r="E83" s="119"/>
      <c r="F83" s="120"/>
      <c r="H83" s="46" t="s">
        <v>3</v>
      </c>
      <c r="I83" s="119"/>
      <c r="J83" s="123"/>
      <c r="K83" s="120"/>
      <c r="L83" s="119"/>
      <c r="M83" s="120"/>
      <c r="N83" s="24"/>
    </row>
    <row r="84" spans="1:14" ht="16.5" customHeight="1" x14ac:dyDescent="0.25">
      <c r="A84" s="45" t="s">
        <v>4</v>
      </c>
      <c r="B84" s="119"/>
      <c r="C84" s="123"/>
      <c r="D84" s="120"/>
      <c r="E84" s="119"/>
      <c r="F84" s="120"/>
      <c r="H84" s="46" t="s">
        <v>4</v>
      </c>
      <c r="I84" s="119"/>
      <c r="J84" s="123"/>
      <c r="K84" s="120"/>
      <c r="L84" s="119"/>
      <c r="M84" s="120"/>
      <c r="N84" s="24"/>
    </row>
    <row r="85" spans="1:14" ht="16.5" customHeight="1" x14ac:dyDescent="0.25">
      <c r="A85" s="45" t="s">
        <v>6</v>
      </c>
      <c r="B85" s="119"/>
      <c r="C85" s="123"/>
      <c r="D85" s="120"/>
      <c r="E85" s="119"/>
      <c r="F85" s="120"/>
      <c r="H85" s="46" t="s">
        <v>6</v>
      </c>
      <c r="I85" s="119"/>
      <c r="J85" s="123"/>
      <c r="K85" s="120"/>
      <c r="L85" s="119"/>
      <c r="M85" s="120"/>
      <c r="N85" s="24"/>
    </row>
    <row r="86" spans="1:14" ht="16.5" customHeight="1" x14ac:dyDescent="0.25">
      <c r="A86" s="45" t="s">
        <v>7</v>
      </c>
      <c r="B86" s="119"/>
      <c r="C86" s="123"/>
      <c r="D86" s="120"/>
      <c r="E86" s="119"/>
      <c r="F86" s="120"/>
      <c r="H86" s="46" t="s">
        <v>7</v>
      </c>
      <c r="I86" s="119"/>
      <c r="J86" s="123"/>
      <c r="K86" s="120"/>
      <c r="L86" s="119"/>
      <c r="M86" s="120"/>
      <c r="N86" s="24"/>
    </row>
    <row r="87" spans="1:14" ht="16.5" customHeight="1" x14ac:dyDescent="0.25">
      <c r="A87" s="101" t="s">
        <v>163</v>
      </c>
      <c r="B87" s="137"/>
      <c r="C87" s="138"/>
      <c r="D87" s="138"/>
      <c r="E87" s="138"/>
      <c r="F87" s="139"/>
      <c r="H87" s="46" t="s">
        <v>163</v>
      </c>
      <c r="I87" s="137"/>
      <c r="J87" s="138"/>
      <c r="K87" s="138"/>
      <c r="L87" s="138"/>
      <c r="M87" s="139"/>
      <c r="N87" s="24"/>
    </row>
    <row r="88" spans="1:14" ht="16.5" customHeight="1" x14ac:dyDescent="0.25">
      <c r="A88" s="30"/>
      <c r="B88" s="6"/>
      <c r="C88" s="6"/>
      <c r="D88" s="6"/>
      <c r="G88" s="6"/>
      <c r="N88" s="24"/>
    </row>
    <row r="89" spans="1:14" ht="16.5" customHeight="1" x14ac:dyDescent="0.25">
      <c r="A89" s="128" t="s">
        <v>42</v>
      </c>
      <c r="B89" s="129"/>
      <c r="C89" s="129"/>
      <c r="D89" s="129"/>
      <c r="E89" s="129"/>
      <c r="F89" s="130"/>
      <c r="H89" s="128" t="s">
        <v>43</v>
      </c>
      <c r="I89" s="129"/>
      <c r="J89" s="129"/>
      <c r="K89" s="129"/>
      <c r="L89" s="129"/>
      <c r="M89" s="130"/>
      <c r="N89" s="24"/>
    </row>
    <row r="90" spans="1:14" ht="16.5" customHeight="1" x14ac:dyDescent="0.25">
      <c r="A90" s="45"/>
      <c r="B90" s="128" t="s">
        <v>9</v>
      </c>
      <c r="C90" s="129"/>
      <c r="D90" s="130"/>
      <c r="E90" s="128" t="s">
        <v>5</v>
      </c>
      <c r="F90" s="130"/>
      <c r="H90" s="46"/>
      <c r="I90" s="128" t="s">
        <v>9</v>
      </c>
      <c r="J90" s="129"/>
      <c r="K90" s="130"/>
      <c r="L90" s="128" t="s">
        <v>5</v>
      </c>
      <c r="M90" s="130"/>
      <c r="N90" s="24"/>
    </row>
    <row r="91" spans="1:14" ht="16.5" customHeight="1" x14ac:dyDescent="0.25">
      <c r="A91" s="45" t="s">
        <v>1</v>
      </c>
      <c r="B91" s="119"/>
      <c r="C91" s="123"/>
      <c r="D91" s="120"/>
      <c r="E91" s="119"/>
      <c r="F91" s="120"/>
      <c r="H91" s="46" t="s">
        <v>1</v>
      </c>
      <c r="I91" s="119"/>
      <c r="J91" s="123"/>
      <c r="K91" s="120"/>
      <c r="L91" s="119"/>
      <c r="M91" s="120"/>
      <c r="N91" s="24"/>
    </row>
    <row r="92" spans="1:14" ht="16.5" customHeight="1" x14ac:dyDescent="0.25">
      <c r="A92" s="45" t="s">
        <v>2</v>
      </c>
      <c r="B92" s="119"/>
      <c r="C92" s="123"/>
      <c r="D92" s="120"/>
      <c r="E92" s="119"/>
      <c r="F92" s="120"/>
      <c r="H92" s="46" t="s">
        <v>2</v>
      </c>
      <c r="I92" s="119"/>
      <c r="J92" s="123"/>
      <c r="K92" s="120"/>
      <c r="L92" s="119"/>
      <c r="M92" s="120"/>
      <c r="N92" s="24"/>
    </row>
    <row r="93" spans="1:14" ht="16.5" customHeight="1" x14ac:dyDescent="0.25">
      <c r="A93" s="45" t="s">
        <v>3</v>
      </c>
      <c r="B93" s="119"/>
      <c r="C93" s="123"/>
      <c r="D93" s="120"/>
      <c r="E93" s="119"/>
      <c r="F93" s="120"/>
      <c r="H93" s="46" t="s">
        <v>3</v>
      </c>
      <c r="I93" s="119"/>
      <c r="J93" s="123"/>
      <c r="K93" s="120"/>
      <c r="L93" s="119"/>
      <c r="M93" s="120"/>
      <c r="N93" s="24"/>
    </row>
    <row r="94" spans="1:14" ht="16.5" customHeight="1" x14ac:dyDescent="0.25">
      <c r="A94" s="45" t="s">
        <v>4</v>
      </c>
      <c r="B94" s="119"/>
      <c r="C94" s="123"/>
      <c r="D94" s="120"/>
      <c r="E94" s="119"/>
      <c r="F94" s="120"/>
      <c r="H94" s="46" t="s">
        <v>4</v>
      </c>
      <c r="I94" s="119"/>
      <c r="J94" s="123"/>
      <c r="K94" s="120"/>
      <c r="L94" s="119"/>
      <c r="M94" s="120"/>
      <c r="N94" s="24"/>
    </row>
    <row r="95" spans="1:14" ht="16.5" customHeight="1" x14ac:dyDescent="0.25">
      <c r="A95" s="45" t="s">
        <v>6</v>
      </c>
      <c r="B95" s="119"/>
      <c r="C95" s="123"/>
      <c r="D95" s="120"/>
      <c r="E95" s="119"/>
      <c r="F95" s="120"/>
      <c r="H95" s="46" t="s">
        <v>6</v>
      </c>
      <c r="I95" s="119"/>
      <c r="J95" s="123"/>
      <c r="K95" s="120"/>
      <c r="L95" s="119"/>
      <c r="M95" s="120"/>
      <c r="N95" s="24"/>
    </row>
    <row r="96" spans="1:14" ht="16.5" customHeight="1" x14ac:dyDescent="0.25">
      <c r="A96" s="45" t="s">
        <v>7</v>
      </c>
      <c r="B96" s="119"/>
      <c r="C96" s="123"/>
      <c r="D96" s="120"/>
      <c r="E96" s="119"/>
      <c r="F96" s="120"/>
      <c r="H96" s="46" t="s">
        <v>7</v>
      </c>
      <c r="I96" s="119"/>
      <c r="J96" s="123"/>
      <c r="K96" s="120"/>
      <c r="L96" s="119"/>
      <c r="M96" s="120"/>
      <c r="N96" s="24"/>
    </row>
    <row r="97" spans="1:14" x14ac:dyDescent="0.25">
      <c r="A97" s="101" t="s">
        <v>163</v>
      </c>
      <c r="B97" s="137"/>
      <c r="C97" s="138"/>
      <c r="D97" s="138"/>
      <c r="E97" s="138"/>
      <c r="F97" s="139"/>
      <c r="H97" s="46" t="s">
        <v>163</v>
      </c>
      <c r="I97" s="137"/>
      <c r="J97" s="138"/>
      <c r="K97" s="138"/>
      <c r="L97" s="138"/>
      <c r="M97" s="139"/>
      <c r="N97" s="24"/>
    </row>
    <row r="104" spans="1:14" s="6" customFormat="1" x14ac:dyDescent="0.25"/>
  </sheetData>
  <sheetProtection sheet="1" objects="1" scenarios="1"/>
  <mergeCells count="132">
    <mergeCell ref="O15:P15"/>
    <mergeCell ref="Q15:T15"/>
    <mergeCell ref="O16:P16"/>
    <mergeCell ref="Q16:T16"/>
    <mergeCell ref="R17:T17"/>
    <mergeCell ref="O12:T13"/>
    <mergeCell ref="O14:S14"/>
    <mergeCell ref="B97:F97"/>
    <mergeCell ref="I97:M97"/>
    <mergeCell ref="A24:C24"/>
    <mergeCell ref="A25:C25"/>
    <mergeCell ref="E95:F95"/>
    <mergeCell ref="A89:F89"/>
    <mergeCell ref="E90:F90"/>
    <mergeCell ref="E91:F91"/>
    <mergeCell ref="E93:F93"/>
    <mergeCell ref="B92:D92"/>
    <mergeCell ref="B93:D93"/>
    <mergeCell ref="E96:F96"/>
    <mergeCell ref="L90:M90"/>
    <mergeCell ref="L91:M91"/>
    <mergeCell ref="B96:D96"/>
    <mergeCell ref="L96:M96"/>
    <mergeCell ref="I93:K93"/>
    <mergeCell ref="B95:D95"/>
    <mergeCell ref="L92:M92"/>
    <mergeCell ref="I95:K95"/>
    <mergeCell ref="J4:N4"/>
    <mergeCell ref="A20:H20"/>
    <mergeCell ref="A22:C22"/>
    <mergeCell ref="A23:C23"/>
    <mergeCell ref="L10:M10"/>
    <mergeCell ref="A6:H6"/>
    <mergeCell ref="A19:N19"/>
    <mergeCell ref="I6:N6"/>
    <mergeCell ref="E84:F84"/>
    <mergeCell ref="I84:K84"/>
    <mergeCell ref="E81:F81"/>
    <mergeCell ref="E82:F82"/>
    <mergeCell ref="F17:H17"/>
    <mergeCell ref="E15:H15"/>
    <mergeCell ref="E16:H16"/>
    <mergeCell ref="I23:M23"/>
    <mergeCell ref="I24:M24"/>
    <mergeCell ref="I25:M25"/>
    <mergeCell ref="L84:M84"/>
    <mergeCell ref="L82:M82"/>
    <mergeCell ref="K9:M9"/>
    <mergeCell ref="B10:G10"/>
    <mergeCell ref="B8:G8"/>
    <mergeCell ref="B12:G12"/>
    <mergeCell ref="I40:M40"/>
    <mergeCell ref="I41:M41"/>
    <mergeCell ref="K8:M8"/>
    <mergeCell ref="A38:C38"/>
    <mergeCell ref="A27:C27"/>
    <mergeCell ref="A28:C28"/>
    <mergeCell ref="A29:C29"/>
    <mergeCell ref="I21:M21"/>
    <mergeCell ref="I22:M22"/>
    <mergeCell ref="A31:C31"/>
    <mergeCell ref="A32:C32"/>
    <mergeCell ref="A33:C33"/>
    <mergeCell ref="A37:C37"/>
    <mergeCell ref="A41:C41"/>
    <mergeCell ref="A36:C36"/>
    <mergeCell ref="A35:C35"/>
    <mergeCell ref="A26:C26"/>
    <mergeCell ref="I26:M26"/>
    <mergeCell ref="A40:C40"/>
    <mergeCell ref="I15:J15"/>
    <mergeCell ref="K15:N15"/>
    <mergeCell ref="B94:D94"/>
    <mergeCell ref="H89:M89"/>
    <mergeCell ref="E92:F92"/>
    <mergeCell ref="B90:D90"/>
    <mergeCell ref="E94:F94"/>
    <mergeCell ref="L93:M93"/>
    <mergeCell ref="I92:K92"/>
    <mergeCell ref="I85:K85"/>
    <mergeCell ref="A75:N75"/>
    <mergeCell ref="I94:K94"/>
    <mergeCell ref="B91:D91"/>
    <mergeCell ref="E80:F80"/>
    <mergeCell ref="I80:K80"/>
    <mergeCell ref="B86:D86"/>
    <mergeCell ref="A79:F79"/>
    <mergeCell ref="L86:M86"/>
    <mergeCell ref="I86:K86"/>
    <mergeCell ref="I16:J16"/>
    <mergeCell ref="K16:N16"/>
    <mergeCell ref="L17:N17"/>
    <mergeCell ref="B87:F87"/>
    <mergeCell ref="E86:F86"/>
    <mergeCell ref="B80:D80"/>
    <mergeCell ref="B81:D81"/>
    <mergeCell ref="B82:D82"/>
    <mergeCell ref="B83:D83"/>
    <mergeCell ref="B84:D84"/>
    <mergeCell ref="B85:D85"/>
    <mergeCell ref="E85:F85"/>
    <mergeCell ref="E83:F83"/>
    <mergeCell ref="I37:M37"/>
    <mergeCell ref="I38:M38"/>
    <mergeCell ref="H79:M79"/>
    <mergeCell ref="I87:M87"/>
    <mergeCell ref="A30:C30"/>
    <mergeCell ref="A34:C34"/>
    <mergeCell ref="L95:M95"/>
    <mergeCell ref="L94:M94"/>
    <mergeCell ref="C15:D15"/>
    <mergeCell ref="C16:D16"/>
    <mergeCell ref="I96:K96"/>
    <mergeCell ref="I81:K81"/>
    <mergeCell ref="I82:K82"/>
    <mergeCell ref="I83:K83"/>
    <mergeCell ref="I27:M27"/>
    <mergeCell ref="I28:M28"/>
    <mergeCell ref="L85:M85"/>
    <mergeCell ref="I29:M29"/>
    <mergeCell ref="I31:M31"/>
    <mergeCell ref="I32:M32"/>
    <mergeCell ref="I33:M33"/>
    <mergeCell ref="I34:M34"/>
    <mergeCell ref="I35:M35"/>
    <mergeCell ref="I30:M30"/>
    <mergeCell ref="I36:M36"/>
    <mergeCell ref="I90:K90"/>
    <mergeCell ref="I91:K91"/>
    <mergeCell ref="L83:M83"/>
    <mergeCell ref="L80:M80"/>
    <mergeCell ref="L81:M81"/>
  </mergeCells>
  <dataValidations count="1">
    <dataValidation type="list" allowBlank="1" error="Please select from drop-down list." sqref="J4" xr:uid="{00000000-0002-0000-0000-000000000000}">
      <formula1>Regions</formula1>
    </dataValidation>
  </dataValidations>
  <pageMargins left="0.39370078740157483" right="0.35433070866141736" top="0.35433070866141736" bottom="0.23622047244094491" header="0.31496062992125984" footer="0.27559055118110237"/>
  <pageSetup paperSize="9" scale="70" fitToHeight="2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C37" sqref="C37"/>
    </sheetView>
  </sheetViews>
  <sheetFormatPr defaultColWidth="9.28515625" defaultRowHeight="15" x14ac:dyDescent="0.25"/>
  <cols>
    <col min="1" max="1" width="36.140625" bestFit="1" customWidth="1"/>
    <col min="2" max="2" width="26.28515625" customWidth="1"/>
    <col min="3" max="3" width="35.5703125" bestFit="1" customWidth="1"/>
    <col min="4" max="4" width="26.28515625" bestFit="1" customWidth="1"/>
    <col min="5" max="5" width="15" bestFit="1" customWidth="1"/>
    <col min="6" max="6" width="25.28515625" bestFit="1" customWidth="1"/>
    <col min="7" max="7" width="15.7109375" bestFit="1" customWidth="1"/>
    <col min="8" max="8" width="24.28515625" bestFit="1" customWidth="1"/>
    <col min="9" max="9" width="28" bestFit="1" customWidth="1"/>
    <col min="10" max="10" width="18.140625" bestFit="1" customWidth="1"/>
  </cols>
  <sheetData>
    <row r="1" spans="1:10" x14ac:dyDescent="0.25">
      <c r="A1" s="6" t="s">
        <v>116</v>
      </c>
      <c r="B1" s="6" t="s">
        <v>166</v>
      </c>
      <c r="C1" s="6" t="s">
        <v>117</v>
      </c>
      <c r="D1" s="6" t="s">
        <v>138</v>
      </c>
      <c r="E1" s="6" t="s">
        <v>118</v>
      </c>
      <c r="F1" s="6" t="s">
        <v>155</v>
      </c>
      <c r="G1" s="6" t="s">
        <v>156</v>
      </c>
      <c r="H1" s="6" t="s">
        <v>119</v>
      </c>
      <c r="I1" s="6" t="s">
        <v>157</v>
      </c>
      <c r="J1" s="6" t="s">
        <v>154</v>
      </c>
    </row>
    <row r="2" spans="1:10" ht="15.75" x14ac:dyDescent="0.25">
      <c r="A2" t="s">
        <v>104</v>
      </c>
      <c r="B2" t="s">
        <v>45</v>
      </c>
      <c r="C2" t="s">
        <v>162</v>
      </c>
      <c r="D2" s="9" t="s">
        <v>132</v>
      </c>
      <c r="E2" t="s">
        <v>46</v>
      </c>
      <c r="F2" t="s">
        <v>47</v>
      </c>
      <c r="G2" s="9" t="s">
        <v>48</v>
      </c>
      <c r="H2" t="s">
        <v>49</v>
      </c>
      <c r="I2" s="9" t="s">
        <v>50</v>
      </c>
      <c r="J2" t="s">
        <v>60</v>
      </c>
    </row>
    <row r="3" spans="1:10" ht="15.75" x14ac:dyDescent="0.25">
      <c r="A3" t="s">
        <v>103</v>
      </c>
      <c r="B3" t="s">
        <v>61</v>
      </c>
      <c r="C3" s="8" t="s">
        <v>21</v>
      </c>
      <c r="D3" s="9" t="s">
        <v>51</v>
      </c>
      <c r="E3" t="s">
        <v>136</v>
      </c>
      <c r="F3" t="s">
        <v>56</v>
      </c>
      <c r="G3" s="9" t="s">
        <v>57</v>
      </c>
      <c r="H3" t="s">
        <v>66</v>
      </c>
      <c r="I3" t="s">
        <v>53</v>
      </c>
      <c r="J3" t="s">
        <v>149</v>
      </c>
    </row>
    <row r="4" spans="1:10" ht="15.75" x14ac:dyDescent="0.25">
      <c r="A4" t="s">
        <v>105</v>
      </c>
      <c r="B4" t="s">
        <v>68</v>
      </c>
      <c r="C4" s="8" t="s">
        <v>22</v>
      </c>
      <c r="D4" s="9" t="s">
        <v>55</v>
      </c>
      <c r="E4" t="s">
        <v>54</v>
      </c>
      <c r="F4" t="s">
        <v>64</v>
      </c>
      <c r="G4" t="s">
        <v>52</v>
      </c>
      <c r="H4" t="s">
        <v>70</v>
      </c>
      <c r="I4" s="9" t="s">
        <v>59</v>
      </c>
      <c r="J4" t="s">
        <v>58</v>
      </c>
    </row>
    <row r="5" spans="1:10" ht="15.75" x14ac:dyDescent="0.25">
      <c r="A5" t="s">
        <v>106</v>
      </c>
      <c r="B5" t="s">
        <v>184</v>
      </c>
      <c r="C5" s="8" t="s">
        <v>23</v>
      </c>
      <c r="D5" s="9" t="s">
        <v>63</v>
      </c>
      <c r="E5" t="s">
        <v>62</v>
      </c>
      <c r="F5" t="s">
        <v>72</v>
      </c>
      <c r="G5" s="9" t="s">
        <v>65</v>
      </c>
      <c r="H5" t="s">
        <v>158</v>
      </c>
      <c r="I5" s="9" t="s">
        <v>67</v>
      </c>
      <c r="J5" t="s">
        <v>74</v>
      </c>
    </row>
    <row r="6" spans="1:10" ht="15.75" x14ac:dyDescent="0.25">
      <c r="B6" t="s">
        <v>150</v>
      </c>
      <c r="C6" s="8" t="s">
        <v>24</v>
      </c>
      <c r="D6" s="9" t="s">
        <v>71</v>
      </c>
      <c r="E6" t="s">
        <v>75</v>
      </c>
      <c r="F6" t="s">
        <v>77</v>
      </c>
      <c r="G6" s="9" t="s">
        <v>69</v>
      </c>
      <c r="H6" t="s">
        <v>73</v>
      </c>
      <c r="I6" s="9" t="s">
        <v>137</v>
      </c>
      <c r="J6" t="s">
        <v>81</v>
      </c>
    </row>
    <row r="7" spans="1:10" ht="15.75" x14ac:dyDescent="0.25">
      <c r="B7" t="s">
        <v>133</v>
      </c>
      <c r="C7" s="8" t="s">
        <v>25</v>
      </c>
      <c r="D7" s="9" t="s">
        <v>76</v>
      </c>
      <c r="E7" t="s">
        <v>85</v>
      </c>
      <c r="F7" t="s">
        <v>83</v>
      </c>
      <c r="G7" s="9" t="s">
        <v>78</v>
      </c>
      <c r="H7" t="s">
        <v>79</v>
      </c>
      <c r="I7" s="9" t="s">
        <v>80</v>
      </c>
      <c r="J7" t="s">
        <v>90</v>
      </c>
    </row>
    <row r="8" spans="1:10" ht="15.75" x14ac:dyDescent="0.25">
      <c r="B8" t="s">
        <v>96</v>
      </c>
      <c r="C8" s="8" t="s">
        <v>26</v>
      </c>
      <c r="D8" s="9" t="s">
        <v>182</v>
      </c>
      <c r="E8" t="s">
        <v>93</v>
      </c>
      <c r="F8" t="s">
        <v>87</v>
      </c>
      <c r="G8" s="9" t="s">
        <v>88</v>
      </c>
      <c r="H8" t="s">
        <v>84</v>
      </c>
      <c r="I8" s="9" t="s">
        <v>89</v>
      </c>
      <c r="J8" t="s">
        <v>82</v>
      </c>
    </row>
    <row r="9" spans="1:10" ht="15.75" x14ac:dyDescent="0.25">
      <c r="B9" t="s">
        <v>101</v>
      </c>
      <c r="C9" t="s">
        <v>27</v>
      </c>
      <c r="D9" s="9" t="s">
        <v>86</v>
      </c>
      <c r="E9" t="s">
        <v>99</v>
      </c>
      <c r="F9" t="s">
        <v>92</v>
      </c>
      <c r="H9" t="s">
        <v>159</v>
      </c>
      <c r="I9" s="9" t="s">
        <v>180</v>
      </c>
      <c r="J9" t="s">
        <v>97</v>
      </c>
    </row>
    <row r="10" spans="1:10" ht="15.75" x14ac:dyDescent="0.25">
      <c r="B10" t="s">
        <v>102</v>
      </c>
      <c r="C10" t="s">
        <v>28</v>
      </c>
      <c r="D10" s="9" t="s">
        <v>183</v>
      </c>
      <c r="I10" s="9"/>
      <c r="J10" t="s">
        <v>100</v>
      </c>
    </row>
    <row r="11" spans="1:10" ht="15.75" x14ac:dyDescent="0.25">
      <c r="B11" t="s">
        <v>134</v>
      </c>
      <c r="C11" t="s">
        <v>135</v>
      </c>
      <c r="D11" s="9" t="s">
        <v>91</v>
      </c>
    </row>
    <row r="12" spans="1:10" ht="15.75" x14ac:dyDescent="0.25">
      <c r="C12" t="s">
        <v>98</v>
      </c>
      <c r="D12" s="9" t="s">
        <v>94</v>
      </c>
    </row>
    <row r="13" spans="1:10" x14ac:dyDescent="0.25">
      <c r="C13" t="s">
        <v>181</v>
      </c>
      <c r="D13" t="s">
        <v>95</v>
      </c>
    </row>
    <row r="14" spans="1:10" x14ac:dyDescent="0.25">
      <c r="C14" t="s">
        <v>29</v>
      </c>
    </row>
    <row r="15" spans="1:10" x14ac:dyDescent="0.25">
      <c r="C15" t="s">
        <v>161</v>
      </c>
    </row>
    <row r="16" spans="1:10" x14ac:dyDescent="0.25">
      <c r="C16" t="s">
        <v>30</v>
      </c>
    </row>
    <row r="17" spans="1:3" x14ac:dyDescent="0.25">
      <c r="C17" t="s">
        <v>160</v>
      </c>
    </row>
    <row r="20" spans="1:3" x14ac:dyDescent="0.25">
      <c r="A20" s="6" t="s">
        <v>115</v>
      </c>
      <c r="B20" s="6" t="s">
        <v>165</v>
      </c>
    </row>
    <row r="21" spans="1:3" x14ac:dyDescent="0.25">
      <c r="A21" s="6"/>
      <c r="B21">
        <v>0</v>
      </c>
    </row>
    <row r="22" spans="1:3" ht="15.75" x14ac:dyDescent="0.25">
      <c r="A22" s="88" t="str">
        <f>A1</f>
        <v>CENTRAL COAST</v>
      </c>
      <c r="B22">
        <v>1</v>
      </c>
    </row>
    <row r="23" spans="1:3" ht="15.75" x14ac:dyDescent="0.25">
      <c r="A23" s="88" t="str">
        <f>B1</f>
        <v>CENTRAL INLAND NSW</v>
      </c>
      <c r="B23">
        <v>1</v>
      </c>
    </row>
    <row r="24" spans="1:3" ht="15.75" x14ac:dyDescent="0.25">
      <c r="A24" s="88" t="str">
        <f>C1</f>
        <v>HUNTER</v>
      </c>
      <c r="B24">
        <v>3</v>
      </c>
    </row>
    <row r="25" spans="1:3" ht="15.75" x14ac:dyDescent="0.25">
      <c r="A25" s="88" t="str">
        <f>D1</f>
        <v>MID NORTH COAST</v>
      </c>
      <c r="B25">
        <v>2</v>
      </c>
    </row>
    <row r="26" spans="1:3" ht="15.75" x14ac:dyDescent="0.25">
      <c r="A26" s="88" t="str">
        <f>E1</f>
        <v>MOUNTAINS</v>
      </c>
      <c r="B26">
        <v>2</v>
      </c>
    </row>
    <row r="27" spans="1:3" ht="15.75" x14ac:dyDescent="0.25">
      <c r="A27" s="88" t="str">
        <f>F1</f>
        <v>NORTHERN RIVERS</v>
      </c>
      <c r="B27">
        <v>1</v>
      </c>
    </row>
    <row r="28" spans="1:3" ht="15.75" x14ac:dyDescent="0.25">
      <c r="A28" s="7" t="str">
        <f>G1</f>
        <v>SOUTH COAST</v>
      </c>
      <c r="B28">
        <v>1</v>
      </c>
    </row>
    <row r="29" spans="1:3" ht="15.75" x14ac:dyDescent="0.25">
      <c r="A29" s="88" t="str">
        <f>H1</f>
        <v>SOUTH WEST NSW</v>
      </c>
      <c r="B29">
        <v>1</v>
      </c>
    </row>
    <row r="30" spans="1:3" ht="15.75" x14ac:dyDescent="0.25">
      <c r="A30" s="7" t="str">
        <f>I1</f>
        <v>TABLELANDS-ILLAWARRA</v>
      </c>
      <c r="B30">
        <v>2</v>
      </c>
    </row>
    <row r="31" spans="1:3" ht="15.75" x14ac:dyDescent="0.25">
      <c r="A31" s="88" t="str">
        <f>J1</f>
        <v>WESTERN NSW</v>
      </c>
      <c r="B31">
        <v>1</v>
      </c>
    </row>
    <row r="32" spans="1:3" x14ac:dyDescent="0.25">
      <c r="B32">
        <f>SUM(B22:B31)</f>
        <v>15</v>
      </c>
      <c r="C32" t="s">
        <v>147</v>
      </c>
    </row>
    <row r="33" spans="1:2" x14ac:dyDescent="0.25">
      <c r="A33" s="6" t="s">
        <v>114</v>
      </c>
    </row>
    <row r="34" spans="1:2" x14ac:dyDescent="0.25">
      <c r="A34" t="s">
        <v>113</v>
      </c>
      <c r="B34">
        <v>10</v>
      </c>
    </row>
    <row r="35" spans="1:2" x14ac:dyDescent="0.25">
      <c r="A35" t="s">
        <v>123</v>
      </c>
      <c r="B35">
        <v>14</v>
      </c>
    </row>
    <row r="36" spans="1:2" x14ac:dyDescent="0.25">
      <c r="A36" t="s">
        <v>151</v>
      </c>
      <c r="B36">
        <v>300</v>
      </c>
    </row>
    <row r="37" spans="1:2" x14ac:dyDescent="0.25">
      <c r="A37" t="s">
        <v>152</v>
      </c>
      <c r="B37">
        <v>180</v>
      </c>
    </row>
    <row r="38" spans="1:2" x14ac:dyDescent="0.25">
      <c r="A38" t="s">
        <v>153</v>
      </c>
      <c r="B38">
        <v>220</v>
      </c>
    </row>
    <row r="39" spans="1:2" x14ac:dyDescent="0.25">
      <c r="A39" t="s">
        <v>129</v>
      </c>
      <c r="B39">
        <v>1.39</v>
      </c>
    </row>
    <row r="40" spans="1:2" x14ac:dyDescent="0.25">
      <c r="A40" t="s">
        <v>177</v>
      </c>
      <c r="B40">
        <v>300</v>
      </c>
    </row>
    <row r="41" spans="1:2" x14ac:dyDescent="0.25">
      <c r="A41" t="s">
        <v>124</v>
      </c>
      <c r="B41">
        <v>2024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Regional Final Form</vt:lpstr>
      <vt:lpstr>DO NOT TOUCH THIS SHEET</vt:lpstr>
      <vt:lpstr>ABFLevy</vt:lpstr>
      <vt:lpstr>GoldMP</vt:lpstr>
      <vt:lpstr>NFFee</vt:lpstr>
      <vt:lpstr>NSWBAlevy</vt:lpstr>
      <vt:lpstr>Regions</vt:lpstr>
      <vt:lpstr>RFDFee</vt:lpstr>
      <vt:lpstr>RFFee</vt:lpstr>
      <vt:lpstr>ROHon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GNOT RF form</dc:title>
  <dc:creator>Julian Foster</dc:creator>
  <cp:lastModifiedBy>Warren Lazer</cp:lastModifiedBy>
  <cp:lastPrinted>2018-01-30T05:35:30Z</cp:lastPrinted>
  <dcterms:created xsi:type="dcterms:W3CDTF">2010-02-02T11:47:14Z</dcterms:created>
  <dcterms:modified xsi:type="dcterms:W3CDTF">2024-03-05T04:16:57Z</dcterms:modified>
</cp:coreProperties>
</file>